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d Yasoob\Downloads\"/>
    </mc:Choice>
  </mc:AlternateContent>
  <bookViews>
    <workbookView xWindow="0" yWindow="0" windowWidth="20490" windowHeight="7155" tabRatio="512"/>
  </bookViews>
  <sheets>
    <sheet name="Detailed Estimate Sheet" sheetId="1" r:id="rId1"/>
  </sheets>
  <definedNames>
    <definedName name="_xlnm.Print_Area" localSheetId="0">'Detailed Estimate Sheet'!$B$2:$R$740</definedName>
    <definedName name="_xlnm.Print_Titles" localSheetId="0">'Detailed Estimate Sheet'!$2:$19</definedName>
  </definedNames>
  <calcPr calcId="152511"/>
</workbook>
</file>

<file path=xl/calcChain.xml><?xml version="1.0" encoding="utf-8"?>
<calcChain xmlns="http://schemas.openxmlformats.org/spreadsheetml/2006/main">
  <c r="B24" i="1" l="1"/>
  <c r="B25" i="1"/>
  <c r="B26" i="1"/>
  <c r="B27" i="1"/>
  <c r="B28" i="1"/>
  <c r="B29" i="1"/>
  <c r="B31" i="1"/>
  <c r="B32" i="1"/>
  <c r="B38" i="1"/>
  <c r="B39" i="1"/>
  <c r="B41" i="1"/>
  <c r="B42" i="1"/>
  <c r="B44" i="1"/>
  <c r="B45" i="1"/>
  <c r="B47" i="1"/>
  <c r="B48" i="1"/>
  <c r="B50" i="1"/>
  <c r="B51" i="1"/>
  <c r="B53" i="1"/>
  <c r="B54" i="1"/>
  <c r="B55" i="1"/>
  <c r="B56" i="1"/>
  <c r="B58" i="1"/>
  <c r="B59" i="1"/>
  <c r="B61" i="1"/>
  <c r="B62" i="1"/>
  <c r="B64" i="1"/>
  <c r="B65" i="1"/>
  <c r="B66" i="1"/>
  <c r="B67" i="1"/>
  <c r="B77" i="1"/>
  <c r="B78" i="1"/>
  <c r="B83" i="1"/>
  <c r="B84" i="1"/>
  <c r="B88" i="1"/>
  <c r="B89" i="1"/>
  <c r="B91" i="1"/>
  <c r="B92" i="1"/>
  <c r="B94" i="1"/>
  <c r="B95" i="1"/>
  <c r="B98" i="1"/>
  <c r="B99" i="1"/>
  <c r="B103" i="1"/>
  <c r="B104" i="1"/>
  <c r="B107" i="1"/>
  <c r="B108" i="1"/>
  <c r="B111" i="1"/>
  <c r="B112" i="1"/>
  <c r="B114" i="1"/>
  <c r="B115" i="1"/>
  <c r="B117" i="1"/>
  <c r="B118" i="1"/>
  <c r="B124" i="1"/>
  <c r="B125" i="1"/>
  <c r="B127" i="1"/>
  <c r="B128" i="1"/>
  <c r="B131" i="1"/>
  <c r="B132" i="1"/>
  <c r="B133" i="1"/>
  <c r="B134" i="1"/>
  <c r="B135" i="1"/>
  <c r="B136" i="1"/>
  <c r="B137" i="1"/>
  <c r="B140" i="1"/>
  <c r="B141" i="1"/>
  <c r="B145" i="1"/>
  <c r="B146" i="1"/>
  <c r="B149" i="1"/>
  <c r="B150" i="1"/>
  <c r="B155" i="1"/>
  <c r="B156" i="1"/>
  <c r="B158" i="1"/>
  <c r="B159" i="1"/>
  <c r="B162" i="1"/>
  <c r="B163" i="1"/>
  <c r="B166" i="1"/>
  <c r="B167" i="1"/>
  <c r="B170" i="1"/>
  <c r="B171" i="1"/>
  <c r="B172" i="1"/>
  <c r="B173" i="1"/>
  <c r="B176" i="1"/>
  <c r="B177" i="1"/>
  <c r="B179" i="1"/>
  <c r="B180" i="1"/>
  <c r="B182" i="1"/>
  <c r="B183" i="1"/>
  <c r="B185" i="1"/>
  <c r="B186" i="1"/>
  <c r="B188" i="1"/>
  <c r="B189" i="1"/>
  <c r="B191" i="1"/>
  <c r="B192" i="1"/>
  <c r="B194" i="1"/>
  <c r="B195" i="1"/>
  <c r="B198" i="1"/>
  <c r="B199" i="1"/>
  <c r="B201" i="1"/>
  <c r="B202" i="1"/>
  <c r="B204" i="1"/>
  <c r="B205" i="1"/>
  <c r="B209" i="1"/>
  <c r="B210" i="1"/>
  <c r="B212" i="1"/>
  <c r="B213" i="1"/>
  <c r="B215" i="1"/>
  <c r="B216" i="1"/>
  <c r="B220" i="1"/>
  <c r="B221" i="1"/>
  <c r="B224" i="1"/>
  <c r="B225" i="1"/>
  <c r="B228" i="1"/>
  <c r="B229" i="1"/>
  <c r="B231" i="1"/>
  <c r="B232" i="1"/>
  <c r="B234" i="1"/>
  <c r="B235" i="1"/>
  <c r="B238" i="1"/>
  <c r="B239" i="1"/>
  <c r="B243" i="1"/>
  <c r="B244" i="1"/>
  <c r="B246" i="1"/>
  <c r="B247" i="1"/>
  <c r="B248" i="1"/>
  <c r="B249" i="1"/>
  <c r="B251" i="1"/>
  <c r="B252" i="1"/>
  <c r="B256" i="1"/>
  <c r="B257" i="1"/>
  <c r="B259" i="1"/>
  <c r="B260" i="1"/>
  <c r="B263" i="1"/>
  <c r="B264" i="1"/>
  <c r="B267" i="1"/>
  <c r="B268" i="1"/>
  <c r="B275" i="1"/>
  <c r="B276" i="1"/>
  <c r="B278" i="1"/>
  <c r="B279" i="1"/>
  <c r="B280" i="1"/>
  <c r="B281" i="1"/>
  <c r="B282" i="1"/>
  <c r="B283" i="1"/>
  <c r="B290" i="1"/>
  <c r="B297" i="1"/>
  <c r="B304" i="1"/>
  <c r="B311" i="1"/>
  <c r="B312" i="1"/>
  <c r="B319" i="1"/>
  <c r="B326" i="1"/>
  <c r="B327" i="1"/>
  <c r="B328" i="1"/>
  <c r="B329" i="1"/>
  <c r="B332" i="1"/>
  <c r="B333" i="1"/>
  <c r="B336" i="1"/>
  <c r="B337" i="1"/>
  <c r="B340" i="1"/>
  <c r="B341" i="1"/>
  <c r="B347" i="1"/>
  <c r="B348" i="1"/>
  <c r="B353" i="1"/>
  <c r="B354" i="1"/>
  <c r="B355" i="1"/>
  <c r="B356" i="1"/>
  <c r="B358" i="1"/>
  <c r="B359" i="1"/>
  <c r="B363" i="1"/>
  <c r="B364" i="1"/>
  <c r="B367" i="1"/>
  <c r="B368" i="1"/>
  <c r="B369" i="1"/>
  <c r="B370" i="1"/>
  <c r="B373" i="1"/>
  <c r="B374" i="1"/>
  <c r="B378" i="1"/>
  <c r="B379" i="1"/>
  <c r="B382" i="1"/>
  <c r="B383" i="1"/>
  <c r="B386" i="1"/>
  <c r="B387" i="1"/>
  <c r="B388" i="1"/>
  <c r="B389" i="1"/>
  <c r="B401" i="1"/>
  <c r="B402" i="1"/>
  <c r="B403" i="1"/>
  <c r="B405" i="1"/>
  <c r="B406" i="1"/>
  <c r="B415" i="1"/>
  <c r="B416" i="1"/>
  <c r="B417" i="1"/>
  <c r="B420" i="1"/>
  <c r="B421" i="1"/>
  <c r="B424" i="1"/>
  <c r="B425" i="1"/>
  <c r="B426" i="1"/>
  <c r="B427" i="1"/>
  <c r="B428" i="1"/>
  <c r="B434" i="1"/>
  <c r="B435" i="1"/>
  <c r="B436" i="1"/>
  <c r="B474" i="1"/>
  <c r="B475" i="1"/>
  <c r="B476" i="1"/>
  <c r="B477" i="1"/>
  <c r="B478" i="1"/>
  <c r="B480" i="1"/>
  <c r="B481" i="1"/>
  <c r="B482" i="1"/>
  <c r="B483" i="1"/>
  <c r="B485" i="1"/>
  <c r="B486" i="1"/>
  <c r="B502" i="1"/>
  <c r="B503" i="1"/>
  <c r="B504" i="1"/>
  <c r="B505" i="1"/>
  <c r="B512" i="1"/>
  <c r="B513" i="1"/>
  <c r="B514" i="1"/>
  <c r="B522" i="1"/>
  <c r="B523" i="1"/>
  <c r="B524" i="1"/>
  <c r="B527" i="1"/>
  <c r="B528" i="1"/>
  <c r="B529" i="1"/>
  <c r="B531" i="1"/>
  <c r="B532" i="1"/>
  <c r="B533" i="1"/>
  <c r="B536" i="1"/>
  <c r="B537" i="1"/>
  <c r="B543" i="1"/>
  <c r="B544" i="1"/>
  <c r="B545" i="1"/>
  <c r="B546" i="1"/>
  <c r="B549" i="1"/>
  <c r="B550" i="1"/>
  <c r="B552" i="1"/>
  <c r="B553" i="1"/>
  <c r="B556" i="1"/>
  <c r="B557" i="1"/>
  <c r="B564" i="1"/>
  <c r="B565" i="1"/>
  <c r="B568" i="1"/>
  <c r="B569" i="1"/>
  <c r="B574" i="1"/>
  <c r="B575" i="1"/>
  <c r="B579" i="1"/>
  <c r="B580" i="1"/>
  <c r="B581" i="1"/>
  <c r="B582" i="1"/>
  <c r="B583" i="1"/>
  <c r="B585" i="1"/>
  <c r="B586" i="1"/>
  <c r="B587" i="1"/>
  <c r="B608" i="1"/>
  <c r="B609" i="1"/>
  <c r="B621" i="1"/>
  <c r="B622" i="1"/>
  <c r="B633" i="1"/>
  <c r="B634" i="1"/>
  <c r="B641" i="1"/>
  <c r="B642" i="1"/>
  <c r="B645" i="1"/>
  <c r="B646" i="1"/>
  <c r="B651" i="1"/>
  <c r="B652" i="1"/>
  <c r="B658" i="1"/>
  <c r="B659" i="1"/>
  <c r="B663" i="1"/>
  <c r="B664" i="1"/>
  <c r="B665" i="1"/>
  <c r="B666" i="1"/>
  <c r="B668" i="1"/>
  <c r="B669" i="1"/>
  <c r="B671" i="1"/>
  <c r="B672" i="1"/>
  <c r="B673" i="1"/>
  <c r="B674" i="1"/>
  <c r="B675" i="1"/>
  <c r="B676" i="1"/>
  <c r="B678" i="1"/>
  <c r="B679" i="1"/>
  <c r="B681" i="1"/>
  <c r="B682" i="1"/>
  <c r="B684" i="1"/>
  <c r="B685" i="1"/>
  <c r="B687" i="1"/>
  <c r="B688" i="1"/>
  <c r="B690" i="1"/>
  <c r="B691" i="1"/>
  <c r="B695" i="1"/>
  <c r="B696" i="1"/>
  <c r="B698" i="1"/>
  <c r="B699" i="1"/>
  <c r="B701" i="1"/>
  <c r="B702" i="1"/>
  <c r="B704" i="1"/>
  <c r="B705" i="1"/>
  <c r="B708" i="1"/>
  <c r="B709" i="1"/>
  <c r="B711" i="1"/>
  <c r="B712" i="1"/>
  <c r="B714" i="1"/>
  <c r="B715" i="1"/>
  <c r="B718" i="1"/>
  <c r="B719" i="1"/>
  <c r="B722" i="1"/>
  <c r="B723" i="1"/>
  <c r="B725" i="1"/>
  <c r="B726" i="1"/>
  <c r="B728" i="1"/>
  <c r="B729" i="1"/>
  <c r="B731" i="1"/>
  <c r="B732" i="1"/>
  <c r="B734" i="1"/>
  <c r="B735" i="1"/>
  <c r="B737" i="1"/>
  <c r="B738" i="1"/>
  <c r="R171" i="1"/>
  <c r="O171" i="1"/>
  <c r="H171" i="1"/>
  <c r="N200" i="1"/>
  <c r="O200" i="1" s="1"/>
  <c r="P200" i="1" s="1"/>
  <c r="K200" i="1"/>
  <c r="H200" i="1"/>
  <c r="I200" i="1" s="1"/>
  <c r="N199" i="1"/>
  <c r="O199" i="1" s="1"/>
  <c r="P199" i="1" s="1"/>
  <c r="K199" i="1"/>
  <c r="H199" i="1"/>
  <c r="I199" i="1" s="1"/>
  <c r="F241" i="1"/>
  <c r="B30" i="1" l="1"/>
  <c r="B34" i="1"/>
  <c r="B33" i="1"/>
  <c r="Q199" i="1"/>
  <c r="Q200" i="1"/>
  <c r="F530" i="1"/>
  <c r="N586" i="1"/>
  <c r="O586" i="1" s="1"/>
  <c r="P586" i="1" s="1"/>
  <c r="K586" i="1"/>
  <c r="H586" i="1"/>
  <c r="I586" i="1" s="1"/>
  <c r="N585" i="1"/>
  <c r="O585" i="1" s="1"/>
  <c r="P585" i="1" s="1"/>
  <c r="K585" i="1"/>
  <c r="H585" i="1"/>
  <c r="I585" i="1" s="1"/>
  <c r="N584" i="1"/>
  <c r="O584" i="1" s="1"/>
  <c r="P584" i="1" s="1"/>
  <c r="K584" i="1"/>
  <c r="H584" i="1"/>
  <c r="I584" i="1" s="1"/>
  <c r="N583" i="1"/>
  <c r="O583" i="1" s="1"/>
  <c r="P583" i="1" s="1"/>
  <c r="K583" i="1"/>
  <c r="H583" i="1"/>
  <c r="I583" i="1" s="1"/>
  <c r="N582" i="1"/>
  <c r="O582" i="1" s="1"/>
  <c r="P582" i="1" s="1"/>
  <c r="K582" i="1"/>
  <c r="H582" i="1"/>
  <c r="I582" i="1" s="1"/>
  <c r="N580" i="1"/>
  <c r="O580" i="1" s="1"/>
  <c r="P580" i="1" s="1"/>
  <c r="K580" i="1"/>
  <c r="H580" i="1"/>
  <c r="I580" i="1" s="1"/>
  <c r="N575" i="1"/>
  <c r="O575" i="1" s="1"/>
  <c r="P575" i="1" s="1"/>
  <c r="K575" i="1"/>
  <c r="H575" i="1"/>
  <c r="I575" i="1" s="1"/>
  <c r="N569" i="1"/>
  <c r="O569" i="1" s="1"/>
  <c r="P569" i="1" s="1"/>
  <c r="K569" i="1"/>
  <c r="H569" i="1"/>
  <c r="I569" i="1" s="1"/>
  <c r="N565" i="1"/>
  <c r="O565" i="1" s="1"/>
  <c r="P565" i="1" s="1"/>
  <c r="K565" i="1"/>
  <c r="H565" i="1"/>
  <c r="I565" i="1" s="1"/>
  <c r="N553" i="1"/>
  <c r="O553" i="1" s="1"/>
  <c r="P553" i="1" s="1"/>
  <c r="K553" i="1"/>
  <c r="H553" i="1"/>
  <c r="I553" i="1" s="1"/>
  <c r="F551" i="1"/>
  <c r="N546" i="1"/>
  <c r="O546" i="1" s="1"/>
  <c r="P546" i="1" s="1"/>
  <c r="K546" i="1"/>
  <c r="H546" i="1"/>
  <c r="I546" i="1" s="1"/>
  <c r="N545" i="1"/>
  <c r="O545" i="1" s="1"/>
  <c r="P545" i="1" s="1"/>
  <c r="K545" i="1"/>
  <c r="H545" i="1"/>
  <c r="I545" i="1" s="1"/>
  <c r="N543" i="1"/>
  <c r="O543" i="1" s="1"/>
  <c r="P543" i="1" s="1"/>
  <c r="K543" i="1"/>
  <c r="H543" i="1"/>
  <c r="I543" i="1" s="1"/>
  <c r="N542" i="1"/>
  <c r="O542" i="1" s="1"/>
  <c r="P542" i="1" s="1"/>
  <c r="K542" i="1"/>
  <c r="H542" i="1"/>
  <c r="I542" i="1" s="1"/>
  <c r="N539" i="1"/>
  <c r="O539" i="1" s="1"/>
  <c r="P539" i="1" s="1"/>
  <c r="K539" i="1"/>
  <c r="H539" i="1"/>
  <c r="I539" i="1" s="1"/>
  <c r="N487" i="1"/>
  <c r="O487" i="1" s="1"/>
  <c r="P487" i="1" s="1"/>
  <c r="K487" i="1"/>
  <c r="H487" i="1"/>
  <c r="I487" i="1" s="1"/>
  <c r="N482" i="1"/>
  <c r="O482" i="1" s="1"/>
  <c r="P482" i="1" s="1"/>
  <c r="K482" i="1"/>
  <c r="H482" i="1"/>
  <c r="I482" i="1" s="1"/>
  <c r="B35" i="1" l="1"/>
  <c r="Q583" i="1"/>
  <c r="H581" i="1"/>
  <c r="I581" i="1" s="1"/>
  <c r="O581" i="1"/>
  <c r="P581" i="1" s="1"/>
  <c r="Q585" i="1"/>
  <c r="Q586" i="1"/>
  <c r="Q487" i="1"/>
  <c r="Q543" i="1"/>
  <c r="Q584" i="1"/>
  <c r="O481" i="1"/>
  <c r="P481" i="1" s="1"/>
  <c r="Q482" i="1"/>
  <c r="H481" i="1"/>
  <c r="I481" i="1" s="1"/>
  <c r="Q569" i="1"/>
  <c r="Q546" i="1"/>
  <c r="Q553" i="1"/>
  <c r="H544" i="1"/>
  <c r="I544" i="1" s="1"/>
  <c r="O544" i="1"/>
  <c r="P544" i="1" s="1"/>
  <c r="Q545" i="1"/>
  <c r="Q575" i="1"/>
  <c r="Q539" i="1"/>
  <c r="Q542" i="1"/>
  <c r="Q565" i="1"/>
  <c r="Q580" i="1"/>
  <c r="Q582" i="1"/>
  <c r="B36" i="1" l="1"/>
  <c r="R581" i="1"/>
  <c r="Q481" i="1"/>
  <c r="R481" i="1"/>
  <c r="Q581" i="1"/>
  <c r="R544" i="1"/>
  <c r="Q544" i="1"/>
  <c r="B37" i="1" l="1"/>
  <c r="F357" i="1"/>
  <c r="N218" i="1"/>
  <c r="O218" i="1" s="1"/>
  <c r="P218" i="1" s="1"/>
  <c r="K218" i="1"/>
  <c r="H218" i="1"/>
  <c r="I218" i="1" s="1"/>
  <c r="F331" i="1"/>
  <c r="F330" i="1"/>
  <c r="F305" i="1"/>
  <c r="F160" i="1"/>
  <c r="N161" i="1"/>
  <c r="O161" i="1" s="1"/>
  <c r="P161" i="1" s="1"/>
  <c r="K161" i="1"/>
  <c r="H161" i="1"/>
  <c r="I161" i="1" s="1"/>
  <c r="B40" i="1" l="1"/>
  <c r="Q218" i="1"/>
  <c r="Q161" i="1"/>
  <c r="F60" i="1"/>
  <c r="K60" i="1" s="1"/>
  <c r="F739" i="1"/>
  <c r="K739" i="1" s="1"/>
  <c r="F736" i="1"/>
  <c r="F733" i="1"/>
  <c r="K733" i="1" s="1"/>
  <c r="F730" i="1"/>
  <c r="N739" i="1"/>
  <c r="O739" i="1" s="1"/>
  <c r="H739" i="1"/>
  <c r="N736" i="1"/>
  <c r="O736" i="1" s="1"/>
  <c r="P736" i="1" s="1"/>
  <c r="K736" i="1"/>
  <c r="H736" i="1"/>
  <c r="I736" i="1" s="1"/>
  <c r="N733" i="1"/>
  <c r="O733" i="1" s="1"/>
  <c r="H733" i="1"/>
  <c r="N730" i="1"/>
  <c r="O730" i="1" s="1"/>
  <c r="H730" i="1"/>
  <c r="N729" i="1"/>
  <c r="O729" i="1" s="1"/>
  <c r="P729" i="1" s="1"/>
  <c r="K729" i="1"/>
  <c r="H729" i="1"/>
  <c r="I729" i="1" s="1"/>
  <c r="N162" i="1"/>
  <c r="O162" i="1" s="1"/>
  <c r="P162" i="1" s="1"/>
  <c r="K162" i="1"/>
  <c r="H162" i="1"/>
  <c r="I162" i="1" s="1"/>
  <c r="N160" i="1"/>
  <c r="O160" i="1" s="1"/>
  <c r="P160" i="1" s="1"/>
  <c r="K160" i="1"/>
  <c r="H160" i="1"/>
  <c r="I160" i="1" s="1"/>
  <c r="N159" i="1"/>
  <c r="O159" i="1" s="1"/>
  <c r="P159" i="1" s="1"/>
  <c r="K159" i="1"/>
  <c r="H159" i="1"/>
  <c r="I159" i="1" s="1"/>
  <c r="F371" i="1"/>
  <c r="N381" i="1"/>
  <c r="O381" i="1" s="1"/>
  <c r="P381" i="1" s="1"/>
  <c r="K381" i="1"/>
  <c r="H381" i="1"/>
  <c r="I381" i="1" s="1"/>
  <c r="N185" i="1"/>
  <c r="O185" i="1" s="1"/>
  <c r="P185" i="1" s="1"/>
  <c r="K185" i="1"/>
  <c r="H185" i="1"/>
  <c r="I185" i="1" s="1"/>
  <c r="N184" i="1"/>
  <c r="O184" i="1" s="1"/>
  <c r="H184" i="1"/>
  <c r="K184" i="1"/>
  <c r="N183" i="1"/>
  <c r="O183" i="1" s="1"/>
  <c r="P183" i="1" s="1"/>
  <c r="K183" i="1"/>
  <c r="H183" i="1"/>
  <c r="I183" i="1" s="1"/>
  <c r="N212" i="1"/>
  <c r="O212" i="1" s="1"/>
  <c r="P212" i="1" s="1"/>
  <c r="K212" i="1"/>
  <c r="H212" i="1"/>
  <c r="I212" i="1" s="1"/>
  <c r="N211" i="1"/>
  <c r="O211" i="1" s="1"/>
  <c r="P211" i="1" s="1"/>
  <c r="K211" i="1"/>
  <c r="H211" i="1"/>
  <c r="I211" i="1" s="1"/>
  <c r="N210" i="1"/>
  <c r="O210" i="1" s="1"/>
  <c r="P210" i="1" s="1"/>
  <c r="K210" i="1"/>
  <c r="H210" i="1"/>
  <c r="I210" i="1" s="1"/>
  <c r="K93" i="1"/>
  <c r="N93" i="1"/>
  <c r="O93" i="1" s="1"/>
  <c r="P93" i="1" s="1"/>
  <c r="H93" i="1"/>
  <c r="N92" i="1"/>
  <c r="O92" i="1" s="1"/>
  <c r="P92" i="1" s="1"/>
  <c r="K92" i="1"/>
  <c r="H92" i="1"/>
  <c r="I92" i="1" s="1"/>
  <c r="F310" i="1"/>
  <c r="K310" i="1" s="1"/>
  <c r="N311" i="1"/>
  <c r="O311" i="1" s="1"/>
  <c r="P311" i="1" s="1"/>
  <c r="K311" i="1"/>
  <c r="H311" i="1"/>
  <c r="I311" i="1" s="1"/>
  <c r="N310" i="1"/>
  <c r="O310" i="1" s="1"/>
  <c r="H310" i="1"/>
  <c r="N309" i="1"/>
  <c r="O309" i="1" s="1"/>
  <c r="H309" i="1"/>
  <c r="N308" i="1"/>
  <c r="O308" i="1" s="1"/>
  <c r="H308" i="1"/>
  <c r="N307" i="1"/>
  <c r="O307" i="1" s="1"/>
  <c r="H307" i="1"/>
  <c r="F307" i="1"/>
  <c r="N306" i="1"/>
  <c r="O306" i="1" s="1"/>
  <c r="H306" i="1"/>
  <c r="F306" i="1"/>
  <c r="F309" i="1" s="1"/>
  <c r="N305" i="1"/>
  <c r="O305" i="1" s="1"/>
  <c r="P305" i="1" s="1"/>
  <c r="K305" i="1"/>
  <c r="H305" i="1"/>
  <c r="I305" i="1" s="1"/>
  <c r="N90" i="1"/>
  <c r="O90" i="1" s="1"/>
  <c r="P90" i="1" s="1"/>
  <c r="K90" i="1"/>
  <c r="H90" i="1"/>
  <c r="N89" i="1"/>
  <c r="O89" i="1" s="1"/>
  <c r="P89" i="1" s="1"/>
  <c r="K89" i="1"/>
  <c r="H89" i="1"/>
  <c r="I89" i="1" s="1"/>
  <c r="F226" i="1"/>
  <c r="N227" i="1"/>
  <c r="O227" i="1" s="1"/>
  <c r="P227" i="1" s="1"/>
  <c r="K227" i="1"/>
  <c r="H227" i="1"/>
  <c r="I227" i="1" s="1"/>
  <c r="H298" i="1"/>
  <c r="I298" i="1" s="1"/>
  <c r="K298" i="1"/>
  <c r="N298" i="1"/>
  <c r="O298" i="1" s="1"/>
  <c r="P298" i="1" s="1"/>
  <c r="F299" i="1"/>
  <c r="H299" i="1"/>
  <c r="N299" i="1"/>
  <c r="O299" i="1" s="1"/>
  <c r="F300" i="1"/>
  <c r="H300" i="1"/>
  <c r="N300" i="1"/>
  <c r="O300" i="1" s="1"/>
  <c r="H301" i="1"/>
  <c r="N301" i="1"/>
  <c r="O301" i="1" s="1"/>
  <c r="H302" i="1"/>
  <c r="N302" i="1"/>
  <c r="O302" i="1" s="1"/>
  <c r="F303" i="1"/>
  <c r="H303" i="1"/>
  <c r="N303" i="1"/>
  <c r="O303" i="1" s="1"/>
  <c r="H304" i="1"/>
  <c r="I304" i="1" s="1"/>
  <c r="K304" i="1"/>
  <c r="N304" i="1"/>
  <c r="O304" i="1" s="1"/>
  <c r="P304" i="1" s="1"/>
  <c r="N326" i="1"/>
  <c r="O326" i="1" s="1"/>
  <c r="P326" i="1" s="1"/>
  <c r="K326" i="1"/>
  <c r="H326" i="1"/>
  <c r="I326" i="1" s="1"/>
  <c r="N325" i="1"/>
  <c r="O325" i="1" s="1"/>
  <c r="H325" i="1"/>
  <c r="F325" i="1"/>
  <c r="K325" i="1" s="1"/>
  <c r="N324" i="1"/>
  <c r="O324" i="1" s="1"/>
  <c r="H324" i="1"/>
  <c r="N323" i="1"/>
  <c r="O323" i="1" s="1"/>
  <c r="H323" i="1"/>
  <c r="N322" i="1"/>
  <c r="O322" i="1" s="1"/>
  <c r="H322" i="1"/>
  <c r="F322" i="1"/>
  <c r="K322" i="1" s="1"/>
  <c r="N321" i="1"/>
  <c r="O321" i="1" s="1"/>
  <c r="H321" i="1"/>
  <c r="F321" i="1"/>
  <c r="F324" i="1" s="1"/>
  <c r="N320" i="1"/>
  <c r="O320" i="1" s="1"/>
  <c r="P320" i="1" s="1"/>
  <c r="K320" i="1"/>
  <c r="H320" i="1"/>
  <c r="I320" i="1" s="1"/>
  <c r="N130" i="1"/>
  <c r="O130" i="1" s="1"/>
  <c r="P130" i="1" s="1"/>
  <c r="K130" i="1"/>
  <c r="H130" i="1"/>
  <c r="I130" i="1" s="1"/>
  <c r="N132" i="1"/>
  <c r="O132" i="1" s="1"/>
  <c r="P132" i="1" s="1"/>
  <c r="K132" i="1"/>
  <c r="H132" i="1"/>
  <c r="I132" i="1" s="1"/>
  <c r="N129" i="1"/>
  <c r="O129" i="1" s="1"/>
  <c r="P129" i="1" s="1"/>
  <c r="K129" i="1"/>
  <c r="H129" i="1"/>
  <c r="I129" i="1" s="1"/>
  <c r="N128" i="1"/>
  <c r="O128" i="1" s="1"/>
  <c r="P128" i="1" s="1"/>
  <c r="K128" i="1"/>
  <c r="H128" i="1"/>
  <c r="I128" i="1" s="1"/>
  <c r="F366" i="1"/>
  <c r="K366" i="1" s="1"/>
  <c r="F365" i="1"/>
  <c r="N367" i="1"/>
  <c r="O367" i="1" s="1"/>
  <c r="P367" i="1" s="1"/>
  <c r="K367" i="1"/>
  <c r="H367" i="1"/>
  <c r="I367" i="1" s="1"/>
  <c r="N366" i="1"/>
  <c r="O366" i="1" s="1"/>
  <c r="H366" i="1"/>
  <c r="N365" i="1"/>
  <c r="O365" i="1" s="1"/>
  <c r="H365" i="1"/>
  <c r="K365" i="1"/>
  <c r="N364" i="1"/>
  <c r="O364" i="1" s="1"/>
  <c r="P364" i="1" s="1"/>
  <c r="K364" i="1"/>
  <c r="H364" i="1"/>
  <c r="I364" i="1" s="1"/>
  <c r="N376" i="1"/>
  <c r="O376" i="1" s="1"/>
  <c r="P376" i="1" s="1"/>
  <c r="K376" i="1"/>
  <c r="H376" i="1"/>
  <c r="I376" i="1" s="1"/>
  <c r="N377" i="1"/>
  <c r="O377" i="1" s="1"/>
  <c r="P377" i="1" s="1"/>
  <c r="K377" i="1"/>
  <c r="H377" i="1"/>
  <c r="I377" i="1" s="1"/>
  <c r="F361" i="1"/>
  <c r="K361" i="1" s="1"/>
  <c r="F360" i="1"/>
  <c r="N362" i="1"/>
  <c r="O362" i="1" s="1"/>
  <c r="P362" i="1" s="1"/>
  <c r="K362" i="1"/>
  <c r="H362" i="1"/>
  <c r="I362" i="1" s="1"/>
  <c r="N361" i="1"/>
  <c r="O361" i="1" s="1"/>
  <c r="H361" i="1"/>
  <c r="N352" i="1"/>
  <c r="O352" i="1" s="1"/>
  <c r="P352" i="1" s="1"/>
  <c r="K352" i="1"/>
  <c r="H352" i="1"/>
  <c r="I352" i="1" s="1"/>
  <c r="N346" i="1"/>
  <c r="O346" i="1" s="1"/>
  <c r="P346" i="1" s="1"/>
  <c r="K346" i="1"/>
  <c r="H346" i="1"/>
  <c r="I346" i="1" s="1"/>
  <c r="N345" i="1"/>
  <c r="O345" i="1" s="1"/>
  <c r="P345" i="1" s="1"/>
  <c r="K345" i="1"/>
  <c r="H345" i="1"/>
  <c r="I345" i="1" s="1"/>
  <c r="N385" i="1"/>
  <c r="O385" i="1" s="1"/>
  <c r="P385" i="1" s="1"/>
  <c r="K385" i="1"/>
  <c r="H385" i="1"/>
  <c r="I385" i="1" s="1"/>
  <c r="N386" i="1"/>
  <c r="O386" i="1" s="1"/>
  <c r="P386" i="1" s="1"/>
  <c r="K386" i="1"/>
  <c r="H386" i="1"/>
  <c r="I386" i="1" s="1"/>
  <c r="N384" i="1"/>
  <c r="O384" i="1" s="1"/>
  <c r="P384" i="1" s="1"/>
  <c r="K384" i="1"/>
  <c r="H384" i="1"/>
  <c r="I384" i="1" s="1"/>
  <c r="N383" i="1"/>
  <c r="O383" i="1" s="1"/>
  <c r="P383" i="1" s="1"/>
  <c r="K383" i="1"/>
  <c r="H383" i="1"/>
  <c r="I383" i="1" s="1"/>
  <c r="N64" i="1"/>
  <c r="O64" i="1" s="1"/>
  <c r="P64" i="1" s="1"/>
  <c r="K64" i="1"/>
  <c r="H64" i="1"/>
  <c r="I64" i="1" s="1"/>
  <c r="N63" i="1"/>
  <c r="O63" i="1" s="1"/>
  <c r="H63" i="1"/>
  <c r="K63" i="1"/>
  <c r="N62" i="1"/>
  <c r="O62" i="1" s="1"/>
  <c r="P62" i="1" s="1"/>
  <c r="K62" i="1"/>
  <c r="H62" i="1"/>
  <c r="I62" i="1" s="1"/>
  <c r="N61" i="1"/>
  <c r="O61" i="1" s="1"/>
  <c r="P61" i="1" s="1"/>
  <c r="K61" i="1"/>
  <c r="H61" i="1"/>
  <c r="I61" i="1" s="1"/>
  <c r="N60" i="1"/>
  <c r="O60" i="1" s="1"/>
  <c r="H60" i="1"/>
  <c r="N59" i="1"/>
  <c r="O59" i="1" s="1"/>
  <c r="P59" i="1" s="1"/>
  <c r="K59" i="1"/>
  <c r="H59" i="1"/>
  <c r="I59" i="1" s="1"/>
  <c r="F168" i="1"/>
  <c r="O167" i="1"/>
  <c r="P167" i="1" s="1"/>
  <c r="Q167" i="1" s="1"/>
  <c r="L167" i="1"/>
  <c r="I167" i="1"/>
  <c r="J167" i="1" s="1"/>
  <c r="F240" i="1"/>
  <c r="O235" i="1"/>
  <c r="P235" i="1" s="1"/>
  <c r="Q235" i="1" s="1"/>
  <c r="L235" i="1"/>
  <c r="I235" i="1"/>
  <c r="J235" i="1" s="1"/>
  <c r="N262" i="1"/>
  <c r="O262" i="1" s="1"/>
  <c r="P262" i="1" s="1"/>
  <c r="K262" i="1"/>
  <c r="H262" i="1"/>
  <c r="I262" i="1" s="1"/>
  <c r="N261" i="1"/>
  <c r="O261" i="1" s="1"/>
  <c r="P261" i="1" s="1"/>
  <c r="K261" i="1"/>
  <c r="H261" i="1"/>
  <c r="I261" i="1" s="1"/>
  <c r="O257" i="1"/>
  <c r="P257" i="1" s="1"/>
  <c r="Q257" i="1" s="1"/>
  <c r="L257" i="1"/>
  <c r="I257" i="1"/>
  <c r="J257" i="1" s="1"/>
  <c r="O249" i="1"/>
  <c r="P249" i="1" s="1"/>
  <c r="Q249" i="1" s="1"/>
  <c r="L249" i="1"/>
  <c r="I249" i="1"/>
  <c r="J249" i="1" s="1"/>
  <c r="B43" i="1" l="1"/>
  <c r="Q729" i="1"/>
  <c r="I739" i="1"/>
  <c r="Q212" i="1"/>
  <c r="P730" i="1"/>
  <c r="P739" i="1"/>
  <c r="P733" i="1"/>
  <c r="K730" i="1"/>
  <c r="Q185" i="1"/>
  <c r="I733" i="1"/>
  <c r="Q736" i="1"/>
  <c r="I730" i="1"/>
  <c r="Q159" i="1"/>
  <c r="Q160" i="1"/>
  <c r="Q162" i="1"/>
  <c r="Q381" i="1"/>
  <c r="Q183" i="1"/>
  <c r="I184" i="1"/>
  <c r="P184" i="1"/>
  <c r="I300" i="1"/>
  <c r="I303" i="1"/>
  <c r="Q210" i="1"/>
  <c r="Q211" i="1"/>
  <c r="Q89" i="1"/>
  <c r="I93" i="1"/>
  <c r="Q93" i="1" s="1"/>
  <c r="Q92" i="1"/>
  <c r="Q304" i="1"/>
  <c r="Q130" i="1"/>
  <c r="I299" i="1"/>
  <c r="P307" i="1"/>
  <c r="P361" i="1"/>
  <c r="Q311" i="1"/>
  <c r="Q305" i="1"/>
  <c r="K307" i="1"/>
  <c r="K309" i="1"/>
  <c r="P309" i="1"/>
  <c r="I309" i="1"/>
  <c r="I306" i="1"/>
  <c r="P306" i="1"/>
  <c r="F308" i="1"/>
  <c r="I310" i="1"/>
  <c r="P310" i="1"/>
  <c r="K306" i="1"/>
  <c r="I307" i="1"/>
  <c r="Q132" i="1"/>
  <c r="Q129" i="1"/>
  <c r="I90" i="1"/>
  <c r="Q90" i="1" s="1"/>
  <c r="Q227" i="1"/>
  <c r="F301" i="1"/>
  <c r="P301" i="1" s="1"/>
  <c r="K299" i="1"/>
  <c r="K303" i="1"/>
  <c r="F302" i="1"/>
  <c r="I302" i="1" s="1"/>
  <c r="P299" i="1"/>
  <c r="Q299" i="1" s="1"/>
  <c r="P303" i="1"/>
  <c r="Q298" i="1"/>
  <c r="Q128" i="1"/>
  <c r="K300" i="1"/>
  <c r="Q326" i="1"/>
  <c r="P300" i="1"/>
  <c r="Q383" i="1"/>
  <c r="Q346" i="1"/>
  <c r="Q352" i="1"/>
  <c r="Q320" i="1"/>
  <c r="K324" i="1"/>
  <c r="P324" i="1"/>
  <c r="I324" i="1"/>
  <c r="P322" i="1"/>
  <c r="I321" i="1"/>
  <c r="P321" i="1"/>
  <c r="F323" i="1"/>
  <c r="I325" i="1"/>
  <c r="P325" i="1"/>
  <c r="K321" i="1"/>
  <c r="I322" i="1"/>
  <c r="Q367" i="1"/>
  <c r="Q376" i="1"/>
  <c r="Q61" i="1"/>
  <c r="P366" i="1"/>
  <c r="Q364" i="1"/>
  <c r="I365" i="1"/>
  <c r="P365" i="1"/>
  <c r="I366" i="1"/>
  <c r="Q366" i="1" s="1"/>
  <c r="Q377" i="1"/>
  <c r="Q345" i="1"/>
  <c r="Q362" i="1"/>
  <c r="I361" i="1"/>
  <c r="Q385" i="1"/>
  <c r="Q64" i="1"/>
  <c r="Q386" i="1"/>
  <c r="Q384" i="1"/>
  <c r="Q62" i="1"/>
  <c r="I63" i="1"/>
  <c r="P63" i="1"/>
  <c r="Q59" i="1"/>
  <c r="I60" i="1"/>
  <c r="P60" i="1"/>
  <c r="R235" i="1"/>
  <c r="R167" i="1"/>
  <c r="R257" i="1"/>
  <c r="Q262" i="1"/>
  <c r="R249" i="1"/>
  <c r="Q261" i="1"/>
  <c r="B46" i="1" l="1"/>
  <c r="Q361" i="1"/>
  <c r="Q300" i="1"/>
  <c r="Q730" i="1"/>
  <c r="Q739" i="1"/>
  <c r="Q733" i="1"/>
  <c r="Q307" i="1"/>
  <c r="K301" i="1"/>
  <c r="Q303" i="1"/>
  <c r="Q184" i="1"/>
  <c r="I301" i="1"/>
  <c r="Q301" i="1" s="1"/>
  <c r="K302" i="1"/>
  <c r="Q310" i="1"/>
  <c r="Q309" i="1"/>
  <c r="K308" i="1"/>
  <c r="P308" i="1"/>
  <c r="I308" i="1"/>
  <c r="Q306" i="1"/>
  <c r="P302" i="1"/>
  <c r="Q302" i="1" s="1"/>
  <c r="Q324" i="1"/>
  <c r="Q322" i="1"/>
  <c r="P323" i="1"/>
  <c r="I323" i="1"/>
  <c r="K323" i="1"/>
  <c r="Q321" i="1"/>
  <c r="Q325" i="1"/>
  <c r="Q365" i="1"/>
  <c r="Q63" i="1"/>
  <c r="Q60" i="1"/>
  <c r="N234" i="1"/>
  <c r="O234" i="1" s="1"/>
  <c r="P234" i="1" s="1"/>
  <c r="K234" i="1"/>
  <c r="H234" i="1"/>
  <c r="I234" i="1" s="1"/>
  <c r="N233" i="1"/>
  <c r="O233" i="1" s="1"/>
  <c r="P233" i="1" s="1"/>
  <c r="K233" i="1"/>
  <c r="H233" i="1"/>
  <c r="I233" i="1" s="1"/>
  <c r="N232" i="1"/>
  <c r="O232" i="1" s="1"/>
  <c r="P232" i="1" s="1"/>
  <c r="K232" i="1"/>
  <c r="H232" i="1"/>
  <c r="I232" i="1" s="1"/>
  <c r="N231" i="1"/>
  <c r="O231" i="1" s="1"/>
  <c r="P231" i="1" s="1"/>
  <c r="K231" i="1"/>
  <c r="H231" i="1"/>
  <c r="I231" i="1" s="1"/>
  <c r="N230" i="1"/>
  <c r="O230" i="1" s="1"/>
  <c r="P230" i="1" s="1"/>
  <c r="K230" i="1"/>
  <c r="H230" i="1"/>
  <c r="I230" i="1" s="1"/>
  <c r="N229" i="1"/>
  <c r="O229" i="1" s="1"/>
  <c r="P229" i="1" s="1"/>
  <c r="K229" i="1"/>
  <c r="H229" i="1"/>
  <c r="I229" i="1" s="1"/>
  <c r="N228" i="1"/>
  <c r="O228" i="1" s="1"/>
  <c r="P228" i="1" s="1"/>
  <c r="K228" i="1"/>
  <c r="H228" i="1"/>
  <c r="I228" i="1" s="1"/>
  <c r="N226" i="1"/>
  <c r="O226" i="1" s="1"/>
  <c r="H226" i="1"/>
  <c r="K226" i="1"/>
  <c r="N225" i="1"/>
  <c r="O225" i="1" s="1"/>
  <c r="P225" i="1" s="1"/>
  <c r="K225" i="1"/>
  <c r="H225" i="1"/>
  <c r="I225" i="1" s="1"/>
  <c r="F339" i="1"/>
  <c r="F338" i="1"/>
  <c r="F335" i="1"/>
  <c r="F334" i="1"/>
  <c r="N327" i="1"/>
  <c r="O327" i="1" s="1"/>
  <c r="P327" i="1" s="1"/>
  <c r="K327" i="1"/>
  <c r="H327" i="1"/>
  <c r="I327" i="1" s="1"/>
  <c r="N297" i="1"/>
  <c r="O297" i="1" s="1"/>
  <c r="P297" i="1" s="1"/>
  <c r="K297" i="1"/>
  <c r="H297" i="1"/>
  <c r="I297" i="1" s="1"/>
  <c r="N296" i="1"/>
  <c r="O296" i="1" s="1"/>
  <c r="H296" i="1"/>
  <c r="N295" i="1"/>
  <c r="O295" i="1" s="1"/>
  <c r="H295" i="1"/>
  <c r="N294" i="1"/>
  <c r="O294" i="1" s="1"/>
  <c r="H294" i="1"/>
  <c r="N293" i="1"/>
  <c r="O293" i="1" s="1"/>
  <c r="H293" i="1"/>
  <c r="N292" i="1"/>
  <c r="O292" i="1" s="1"/>
  <c r="H292" i="1"/>
  <c r="N291" i="1"/>
  <c r="O291" i="1" s="1"/>
  <c r="H291" i="1"/>
  <c r="F291" i="1"/>
  <c r="K291" i="1" s="1"/>
  <c r="N290" i="1"/>
  <c r="O290" i="1" s="1"/>
  <c r="P290" i="1" s="1"/>
  <c r="K290" i="1"/>
  <c r="H290" i="1"/>
  <c r="I290" i="1" s="1"/>
  <c r="N289" i="1"/>
  <c r="O289" i="1" s="1"/>
  <c r="H289" i="1"/>
  <c r="N288" i="1"/>
  <c r="O288" i="1" s="1"/>
  <c r="H288" i="1"/>
  <c r="N287" i="1"/>
  <c r="O287" i="1" s="1"/>
  <c r="H287" i="1"/>
  <c r="N286" i="1"/>
  <c r="O286" i="1" s="1"/>
  <c r="H286" i="1"/>
  <c r="N285" i="1"/>
  <c r="O285" i="1" s="1"/>
  <c r="H285" i="1"/>
  <c r="N284" i="1"/>
  <c r="O284" i="1" s="1"/>
  <c r="H284" i="1"/>
  <c r="F284" i="1"/>
  <c r="K284" i="1" s="1"/>
  <c r="N283" i="1"/>
  <c r="O283" i="1" s="1"/>
  <c r="P283" i="1" s="1"/>
  <c r="K283" i="1"/>
  <c r="H283" i="1"/>
  <c r="I283" i="1" s="1"/>
  <c r="B49" i="1" l="1"/>
  <c r="Q308" i="1"/>
  <c r="Q323" i="1"/>
  <c r="Q233" i="1"/>
  <c r="Q234" i="1"/>
  <c r="Q290" i="1"/>
  <c r="Q327" i="1"/>
  <c r="P291" i="1"/>
  <c r="Q297" i="1"/>
  <c r="I291" i="1"/>
  <c r="F292" i="1"/>
  <c r="F295" i="1" s="1"/>
  <c r="P295" i="1" s="1"/>
  <c r="F293" i="1"/>
  <c r="K293" i="1" s="1"/>
  <c r="F296" i="1"/>
  <c r="K296" i="1" s="1"/>
  <c r="Q230" i="1"/>
  <c r="Q231" i="1"/>
  <c r="Q232" i="1"/>
  <c r="Q225" i="1"/>
  <c r="Q228" i="1"/>
  <c r="Q229" i="1"/>
  <c r="I226" i="1"/>
  <c r="P226" i="1"/>
  <c r="Q283" i="1"/>
  <c r="F285" i="1"/>
  <c r="F289" i="1"/>
  <c r="I284" i="1"/>
  <c r="P284" i="1"/>
  <c r="F286" i="1"/>
  <c r="B52" i="1" l="1"/>
  <c r="K292" i="1"/>
  <c r="F294" i="1"/>
  <c r="I294" i="1" s="1"/>
  <c r="P292" i="1"/>
  <c r="I295" i="1"/>
  <c r="Q295" i="1" s="1"/>
  <c r="I292" i="1"/>
  <c r="K295" i="1"/>
  <c r="I293" i="1"/>
  <c r="Q291" i="1"/>
  <c r="P293" i="1"/>
  <c r="P296" i="1"/>
  <c r="I296" i="1"/>
  <c r="Q226" i="1"/>
  <c r="P289" i="1"/>
  <c r="I289" i="1"/>
  <c r="K289" i="1"/>
  <c r="Q284" i="1"/>
  <c r="F287" i="1"/>
  <c r="P285" i="1"/>
  <c r="I285" i="1"/>
  <c r="F288" i="1"/>
  <c r="K285" i="1"/>
  <c r="P286" i="1"/>
  <c r="K286" i="1"/>
  <c r="I286" i="1"/>
  <c r="B57" i="1" l="1"/>
  <c r="B60" i="1" s="1"/>
  <c r="B63" i="1" s="1"/>
  <c r="B68" i="1" s="1"/>
  <c r="B69" i="1" s="1"/>
  <c r="B70" i="1" s="1"/>
  <c r="B71" i="1" s="1"/>
  <c r="B72" i="1" s="1"/>
  <c r="B73" i="1" s="1"/>
  <c r="B74" i="1" s="1"/>
  <c r="B75" i="1" s="1"/>
  <c r="B76" i="1" s="1"/>
  <c r="B79" i="1" s="1"/>
  <c r="B80" i="1" s="1"/>
  <c r="B81" i="1" s="1"/>
  <c r="B82" i="1" s="1"/>
  <c r="B85" i="1" s="1"/>
  <c r="B86" i="1" s="1"/>
  <c r="B87" i="1" s="1"/>
  <c r="B90" i="1" s="1"/>
  <c r="B93" i="1" s="1"/>
  <c r="B96" i="1" s="1"/>
  <c r="B97" i="1" s="1"/>
  <c r="B100" i="1" s="1"/>
  <c r="B101" i="1" s="1"/>
  <c r="B102" i="1" s="1"/>
  <c r="B105" i="1" s="1"/>
  <c r="B106" i="1" s="1"/>
  <c r="B109" i="1" s="1"/>
  <c r="B110" i="1" s="1"/>
  <c r="B113" i="1" s="1"/>
  <c r="B116" i="1" s="1"/>
  <c r="B119" i="1" s="1"/>
  <c r="B120" i="1" s="1"/>
  <c r="B121" i="1" s="1"/>
  <c r="B122" i="1" s="1"/>
  <c r="B123" i="1" s="1"/>
  <c r="B126" i="1" s="1"/>
  <c r="B129" i="1" s="1"/>
  <c r="B130" i="1" s="1"/>
  <c r="B138" i="1" s="1"/>
  <c r="B139" i="1" s="1"/>
  <c r="B142" i="1" s="1"/>
  <c r="B143" i="1" s="1"/>
  <c r="B144" i="1" s="1"/>
  <c r="B147" i="1" s="1"/>
  <c r="B148" i="1" s="1"/>
  <c r="B151" i="1" s="1"/>
  <c r="B152" i="1" s="1"/>
  <c r="B153" i="1" s="1"/>
  <c r="B154" i="1" s="1"/>
  <c r="B157" i="1" s="1"/>
  <c r="B160" i="1" s="1"/>
  <c r="B161" i="1" s="1"/>
  <c r="B164" i="1" s="1"/>
  <c r="B165" i="1" s="1"/>
  <c r="B168" i="1" s="1"/>
  <c r="B169" i="1" s="1"/>
  <c r="B174" i="1" s="1"/>
  <c r="B175" i="1" s="1"/>
  <c r="B178" i="1" s="1"/>
  <c r="B181" i="1" s="1"/>
  <c r="B184" i="1" s="1"/>
  <c r="B187" i="1" s="1"/>
  <c r="B190" i="1" s="1"/>
  <c r="B193" i="1" s="1"/>
  <c r="B196" i="1" s="1"/>
  <c r="B197" i="1" s="1"/>
  <c r="B200" i="1" s="1"/>
  <c r="B203" i="1" s="1"/>
  <c r="B206" i="1" s="1"/>
  <c r="B207" i="1" s="1"/>
  <c r="B208" i="1" s="1"/>
  <c r="B211" i="1" s="1"/>
  <c r="B214" i="1" s="1"/>
  <c r="B217" i="1" s="1"/>
  <c r="B218" i="1" s="1"/>
  <c r="B219" i="1" s="1"/>
  <c r="B222" i="1" s="1"/>
  <c r="B223" i="1" s="1"/>
  <c r="B226" i="1" s="1"/>
  <c r="B227" i="1" s="1"/>
  <c r="B230" i="1" s="1"/>
  <c r="B233" i="1" s="1"/>
  <c r="B236" i="1" s="1"/>
  <c r="B237" i="1" s="1"/>
  <c r="B240" i="1" s="1"/>
  <c r="B241" i="1" s="1"/>
  <c r="B242" i="1" s="1"/>
  <c r="B245" i="1" s="1"/>
  <c r="B250" i="1" s="1"/>
  <c r="B253" i="1" s="1"/>
  <c r="B254" i="1" s="1"/>
  <c r="B255" i="1" s="1"/>
  <c r="B258" i="1" s="1"/>
  <c r="B261" i="1" s="1"/>
  <c r="B262" i="1" s="1"/>
  <c r="B265" i="1" s="1"/>
  <c r="B266" i="1" s="1"/>
  <c r="B269" i="1" s="1"/>
  <c r="B270" i="1" s="1"/>
  <c r="B271" i="1" s="1"/>
  <c r="B272" i="1" s="1"/>
  <c r="B273" i="1" s="1"/>
  <c r="B274" i="1" s="1"/>
  <c r="B277" i="1" s="1"/>
  <c r="B284" i="1" s="1"/>
  <c r="B285" i="1" s="1"/>
  <c r="B286" i="1" s="1"/>
  <c r="B287" i="1" s="1"/>
  <c r="B288" i="1" s="1"/>
  <c r="B289" i="1" s="1"/>
  <c r="B291" i="1" s="1"/>
  <c r="B292" i="1" s="1"/>
  <c r="B293" i="1" s="1"/>
  <c r="B294" i="1" s="1"/>
  <c r="B295" i="1" s="1"/>
  <c r="B296" i="1" s="1"/>
  <c r="B298" i="1" s="1"/>
  <c r="B299" i="1" s="1"/>
  <c r="B300" i="1" s="1"/>
  <c r="B301" i="1" s="1"/>
  <c r="B302" i="1" s="1"/>
  <c r="B303" i="1" s="1"/>
  <c r="B305" i="1" s="1"/>
  <c r="B306" i="1" s="1"/>
  <c r="B307" i="1" s="1"/>
  <c r="B308" i="1" s="1"/>
  <c r="B309" i="1" s="1"/>
  <c r="B310" i="1" s="1"/>
  <c r="B313" i="1" s="1"/>
  <c r="B314" i="1" s="1"/>
  <c r="B315" i="1" s="1"/>
  <c r="B316" i="1" s="1"/>
  <c r="B317" i="1" s="1"/>
  <c r="B318" i="1" s="1"/>
  <c r="B320" i="1" s="1"/>
  <c r="B321" i="1" s="1"/>
  <c r="B322" i="1" s="1"/>
  <c r="B323" i="1" s="1"/>
  <c r="B324" i="1" s="1"/>
  <c r="B325" i="1" s="1"/>
  <c r="B330" i="1" s="1"/>
  <c r="B331" i="1" s="1"/>
  <c r="B334" i="1" s="1"/>
  <c r="B335" i="1" s="1"/>
  <c r="B338" i="1" s="1"/>
  <c r="B339" i="1" s="1"/>
  <c r="B342" i="1" s="1"/>
  <c r="B343" i="1" s="1"/>
  <c r="B344" i="1" s="1"/>
  <c r="B345" i="1" s="1"/>
  <c r="B346" i="1" s="1"/>
  <c r="B349" i="1" s="1"/>
  <c r="B350" i="1" s="1"/>
  <c r="B351" i="1" s="1"/>
  <c r="B352" i="1" s="1"/>
  <c r="B357" i="1" s="1"/>
  <c r="B360" i="1" s="1"/>
  <c r="B361" i="1" s="1"/>
  <c r="B362" i="1" s="1"/>
  <c r="B365" i="1" s="1"/>
  <c r="B366" i="1" s="1"/>
  <c r="B371" i="1" s="1"/>
  <c r="B372" i="1" s="1"/>
  <c r="B375" i="1" s="1"/>
  <c r="B376" i="1" s="1"/>
  <c r="B377" i="1" s="1"/>
  <c r="B380" i="1" s="1"/>
  <c r="B381" i="1" s="1"/>
  <c r="B384" i="1" s="1"/>
  <c r="B385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4" i="1" s="1"/>
  <c r="B407" i="1" s="1"/>
  <c r="B408" i="1" s="1"/>
  <c r="B409" i="1" s="1"/>
  <c r="B410" i="1" s="1"/>
  <c r="B411" i="1" s="1"/>
  <c r="B412" i="1" s="1"/>
  <c r="B413" i="1" s="1"/>
  <c r="B414" i="1" s="1"/>
  <c r="B418" i="1" s="1"/>
  <c r="B419" i="1" s="1"/>
  <c r="B422" i="1" s="1"/>
  <c r="B423" i="1" s="1"/>
  <c r="B429" i="1" s="1"/>
  <c r="B430" i="1" s="1"/>
  <c r="B431" i="1" s="1"/>
  <c r="B432" i="1" s="1"/>
  <c r="B433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9" i="1" s="1"/>
  <c r="B484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6" i="1" s="1"/>
  <c r="B507" i="1" s="1"/>
  <c r="B508" i="1" s="1"/>
  <c r="B509" i="1" s="1"/>
  <c r="B510" i="1" s="1"/>
  <c r="B511" i="1" s="1"/>
  <c r="B515" i="1" s="1"/>
  <c r="B516" i="1" s="1"/>
  <c r="B517" i="1" s="1"/>
  <c r="B518" i="1" s="1"/>
  <c r="B519" i="1" s="1"/>
  <c r="B520" i="1" s="1"/>
  <c r="B521" i="1" s="1"/>
  <c r="B525" i="1" s="1"/>
  <c r="B526" i="1" s="1"/>
  <c r="B530" i="1" s="1"/>
  <c r="B534" i="1" s="1"/>
  <c r="B535" i="1" s="1"/>
  <c r="B538" i="1" s="1"/>
  <c r="B539" i="1" s="1"/>
  <c r="B540" i="1" s="1"/>
  <c r="B541" i="1" s="1"/>
  <c r="B542" i="1" s="1"/>
  <c r="B547" i="1" s="1"/>
  <c r="B548" i="1" s="1"/>
  <c r="B551" i="1" s="1"/>
  <c r="B554" i="1" s="1"/>
  <c r="B555" i="1" s="1"/>
  <c r="B558" i="1" s="1"/>
  <c r="B559" i="1" s="1"/>
  <c r="B560" i="1" s="1"/>
  <c r="B561" i="1" s="1"/>
  <c r="B562" i="1" s="1"/>
  <c r="B563" i="1" s="1"/>
  <c r="B566" i="1" s="1"/>
  <c r="B567" i="1" s="1"/>
  <c r="B570" i="1" s="1"/>
  <c r="B571" i="1" s="1"/>
  <c r="B572" i="1" s="1"/>
  <c r="B573" i="1" s="1"/>
  <c r="B576" i="1" s="1"/>
  <c r="B577" i="1" s="1"/>
  <c r="B578" i="1" s="1"/>
  <c r="B584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5" i="1" s="1"/>
  <c r="B636" i="1" s="1"/>
  <c r="B637" i="1" s="1"/>
  <c r="B638" i="1" s="1"/>
  <c r="B639" i="1" s="1"/>
  <c r="B640" i="1" s="1"/>
  <c r="B643" i="1" s="1"/>
  <c r="B644" i="1" s="1"/>
  <c r="B647" i="1" s="1"/>
  <c r="B648" i="1" s="1"/>
  <c r="B649" i="1" s="1"/>
  <c r="B650" i="1" s="1"/>
  <c r="B653" i="1" s="1"/>
  <c r="B654" i="1" s="1"/>
  <c r="B655" i="1" s="1"/>
  <c r="B656" i="1" s="1"/>
  <c r="B657" i="1" s="1"/>
  <c r="B660" i="1" s="1"/>
  <c r="B661" i="1" s="1"/>
  <c r="B662" i="1" s="1"/>
  <c r="B667" i="1" s="1"/>
  <c r="B670" i="1" s="1"/>
  <c r="B677" i="1" s="1"/>
  <c r="B680" i="1" s="1"/>
  <c r="B683" i="1" s="1"/>
  <c r="B686" i="1" s="1"/>
  <c r="B689" i="1" s="1"/>
  <c r="B692" i="1" s="1"/>
  <c r="B693" i="1" s="1"/>
  <c r="B694" i="1" s="1"/>
  <c r="B697" i="1" s="1"/>
  <c r="B700" i="1" s="1"/>
  <c r="B703" i="1" s="1"/>
  <c r="B706" i="1" s="1"/>
  <c r="B707" i="1" s="1"/>
  <c r="B710" i="1" s="1"/>
  <c r="B713" i="1" s="1"/>
  <c r="B716" i="1" s="1"/>
  <c r="B717" i="1" s="1"/>
  <c r="B720" i="1" s="1"/>
  <c r="B721" i="1" s="1"/>
  <c r="B724" i="1" s="1"/>
  <c r="B727" i="1" s="1"/>
  <c r="B730" i="1" s="1"/>
  <c r="B733" i="1" s="1"/>
  <c r="B736" i="1" s="1"/>
  <c r="B739" i="1" s="1"/>
  <c r="P294" i="1"/>
  <c r="Q294" i="1" s="1"/>
  <c r="K294" i="1"/>
  <c r="Q292" i="1"/>
  <c r="Q289" i="1"/>
  <c r="Q293" i="1"/>
  <c r="Q296" i="1"/>
  <c r="Q286" i="1"/>
  <c r="Q285" i="1"/>
  <c r="K288" i="1"/>
  <c r="P288" i="1"/>
  <c r="I288" i="1"/>
  <c r="K287" i="1"/>
  <c r="P287" i="1"/>
  <c r="I287" i="1"/>
  <c r="Q288" i="1" l="1"/>
  <c r="Q287" i="1"/>
  <c r="N414" i="1"/>
  <c r="O414" i="1" s="1"/>
  <c r="P414" i="1" s="1"/>
  <c r="K414" i="1"/>
  <c r="H414" i="1"/>
  <c r="I414" i="1" s="1"/>
  <c r="N413" i="1"/>
  <c r="O413" i="1" s="1"/>
  <c r="P413" i="1" s="1"/>
  <c r="K413" i="1"/>
  <c r="H413" i="1"/>
  <c r="I413" i="1" s="1"/>
  <c r="N412" i="1"/>
  <c r="O412" i="1" s="1"/>
  <c r="P412" i="1" s="1"/>
  <c r="K412" i="1"/>
  <c r="H412" i="1"/>
  <c r="I412" i="1" s="1"/>
  <c r="N411" i="1"/>
  <c r="O411" i="1" s="1"/>
  <c r="P411" i="1" s="1"/>
  <c r="K411" i="1"/>
  <c r="H411" i="1"/>
  <c r="I411" i="1" s="1"/>
  <c r="N410" i="1"/>
  <c r="O410" i="1" s="1"/>
  <c r="P410" i="1" s="1"/>
  <c r="K410" i="1"/>
  <c r="H410" i="1"/>
  <c r="I410" i="1" s="1"/>
  <c r="N419" i="1"/>
  <c r="O419" i="1" s="1"/>
  <c r="P419" i="1" s="1"/>
  <c r="K419" i="1"/>
  <c r="H419" i="1"/>
  <c r="I419" i="1" s="1"/>
  <c r="N418" i="1"/>
  <c r="O418" i="1" s="1"/>
  <c r="P418" i="1" s="1"/>
  <c r="K418" i="1"/>
  <c r="H418" i="1"/>
  <c r="I418" i="1" s="1"/>
  <c r="N417" i="1"/>
  <c r="O417" i="1" s="1"/>
  <c r="P417" i="1" s="1"/>
  <c r="K417" i="1"/>
  <c r="H417" i="1"/>
  <c r="I417" i="1" s="1"/>
  <c r="N135" i="1"/>
  <c r="O135" i="1" s="1"/>
  <c r="P135" i="1" s="1"/>
  <c r="K135" i="1"/>
  <c r="H135" i="1"/>
  <c r="I135" i="1" s="1"/>
  <c r="N479" i="1"/>
  <c r="O479" i="1" s="1"/>
  <c r="P479" i="1" s="1"/>
  <c r="K479" i="1"/>
  <c r="H479" i="1"/>
  <c r="I479" i="1" s="1"/>
  <c r="N478" i="1"/>
  <c r="O478" i="1" s="1"/>
  <c r="P478" i="1" s="1"/>
  <c r="K478" i="1"/>
  <c r="H478" i="1"/>
  <c r="I478" i="1" s="1"/>
  <c r="N409" i="1"/>
  <c r="O409" i="1" s="1"/>
  <c r="P409" i="1" s="1"/>
  <c r="K409" i="1"/>
  <c r="H409" i="1"/>
  <c r="I409" i="1" s="1"/>
  <c r="N408" i="1"/>
  <c r="O408" i="1" s="1"/>
  <c r="P408" i="1" s="1"/>
  <c r="K408" i="1"/>
  <c r="H408" i="1"/>
  <c r="I408" i="1" s="1"/>
  <c r="N407" i="1"/>
  <c r="O407" i="1" s="1"/>
  <c r="P407" i="1" s="1"/>
  <c r="K407" i="1"/>
  <c r="H407" i="1"/>
  <c r="I407" i="1" s="1"/>
  <c r="N406" i="1"/>
  <c r="O406" i="1" s="1"/>
  <c r="P406" i="1" s="1"/>
  <c r="K406" i="1"/>
  <c r="H406" i="1"/>
  <c r="I406" i="1" s="1"/>
  <c r="N166" i="1"/>
  <c r="O166" i="1" s="1"/>
  <c r="P166" i="1" s="1"/>
  <c r="K166" i="1"/>
  <c r="H166" i="1"/>
  <c r="I166" i="1" s="1"/>
  <c r="N165" i="1"/>
  <c r="O165" i="1" s="1"/>
  <c r="P165" i="1" s="1"/>
  <c r="K165" i="1"/>
  <c r="H165" i="1"/>
  <c r="I165" i="1" s="1"/>
  <c r="N164" i="1"/>
  <c r="O164" i="1" s="1"/>
  <c r="P164" i="1" s="1"/>
  <c r="K164" i="1"/>
  <c r="H164" i="1"/>
  <c r="I164" i="1" s="1"/>
  <c r="N163" i="1"/>
  <c r="O163" i="1" s="1"/>
  <c r="P163" i="1" s="1"/>
  <c r="K163" i="1"/>
  <c r="H163" i="1"/>
  <c r="I163" i="1" s="1"/>
  <c r="N400" i="1"/>
  <c r="O400" i="1" s="1"/>
  <c r="P400" i="1" s="1"/>
  <c r="K400" i="1"/>
  <c r="H400" i="1"/>
  <c r="I400" i="1" s="1"/>
  <c r="N399" i="1"/>
  <c r="O399" i="1" s="1"/>
  <c r="P399" i="1" s="1"/>
  <c r="K399" i="1"/>
  <c r="H399" i="1"/>
  <c r="I399" i="1" s="1"/>
  <c r="N398" i="1"/>
  <c r="O398" i="1" s="1"/>
  <c r="P398" i="1" s="1"/>
  <c r="K398" i="1"/>
  <c r="H398" i="1"/>
  <c r="I398" i="1" s="1"/>
  <c r="N397" i="1"/>
  <c r="O397" i="1" s="1"/>
  <c r="P397" i="1" s="1"/>
  <c r="K397" i="1"/>
  <c r="H397" i="1"/>
  <c r="I397" i="1" s="1"/>
  <c r="H157" i="1"/>
  <c r="I157" i="1" s="1"/>
  <c r="K157" i="1"/>
  <c r="N157" i="1"/>
  <c r="O157" i="1" s="1"/>
  <c r="P157" i="1" s="1"/>
  <c r="N158" i="1"/>
  <c r="O158" i="1" s="1"/>
  <c r="P158" i="1" s="1"/>
  <c r="K158" i="1"/>
  <c r="H158" i="1"/>
  <c r="I158" i="1" s="1"/>
  <c r="N156" i="1"/>
  <c r="O156" i="1" s="1"/>
  <c r="P156" i="1" s="1"/>
  <c r="K156" i="1"/>
  <c r="H156" i="1"/>
  <c r="I156" i="1" s="1"/>
  <c r="N97" i="1"/>
  <c r="O97" i="1" s="1"/>
  <c r="P97" i="1" s="1"/>
  <c r="K97" i="1"/>
  <c r="H97" i="1"/>
  <c r="I97" i="1" s="1"/>
  <c r="N96" i="1"/>
  <c r="O96" i="1" s="1"/>
  <c r="K96" i="1"/>
  <c r="H96" i="1"/>
  <c r="N95" i="1"/>
  <c r="O95" i="1" s="1"/>
  <c r="P95" i="1" s="1"/>
  <c r="K95" i="1"/>
  <c r="H95" i="1"/>
  <c r="I95" i="1" s="1"/>
  <c r="Q413" i="1" l="1"/>
  <c r="Q409" i="1"/>
  <c r="Q414" i="1"/>
  <c r="Q412" i="1"/>
  <c r="Q417" i="1"/>
  <c r="Q410" i="1"/>
  <c r="Q411" i="1"/>
  <c r="Q135" i="1"/>
  <c r="Q406" i="1"/>
  <c r="Q479" i="1"/>
  <c r="Q419" i="1"/>
  <c r="Q418" i="1"/>
  <c r="Q478" i="1"/>
  <c r="Q408" i="1"/>
  <c r="Q407" i="1"/>
  <c r="Q166" i="1"/>
  <c r="Q397" i="1"/>
  <c r="Q399" i="1"/>
  <c r="Q164" i="1"/>
  <c r="Q398" i="1"/>
  <c r="Q163" i="1"/>
  <c r="Q165" i="1"/>
  <c r="Q156" i="1"/>
  <c r="Q400" i="1"/>
  <c r="Q157" i="1"/>
  <c r="Q158" i="1"/>
  <c r="Q95" i="1"/>
  <c r="P96" i="1"/>
  <c r="Q97" i="1"/>
  <c r="I96" i="1"/>
  <c r="N197" i="1"/>
  <c r="O197" i="1" s="1"/>
  <c r="P197" i="1" s="1"/>
  <c r="K197" i="1"/>
  <c r="H197" i="1"/>
  <c r="I197" i="1" s="1"/>
  <c r="N222" i="1"/>
  <c r="O222" i="1" s="1"/>
  <c r="P222" i="1" s="1"/>
  <c r="K222" i="1"/>
  <c r="H222" i="1"/>
  <c r="I222" i="1" s="1"/>
  <c r="N221" i="1"/>
  <c r="O221" i="1" s="1"/>
  <c r="P221" i="1" s="1"/>
  <c r="K221" i="1"/>
  <c r="H221" i="1"/>
  <c r="I221" i="1" s="1"/>
  <c r="N217" i="1"/>
  <c r="O217" i="1" s="1"/>
  <c r="P217" i="1" s="1"/>
  <c r="K217" i="1"/>
  <c r="H217" i="1"/>
  <c r="I217" i="1" s="1"/>
  <c r="N216" i="1"/>
  <c r="O216" i="1" s="1"/>
  <c r="P216" i="1" s="1"/>
  <c r="K216" i="1"/>
  <c r="H216" i="1"/>
  <c r="I216" i="1" s="1"/>
  <c r="N208" i="1"/>
  <c r="O208" i="1" s="1"/>
  <c r="P208" i="1" s="1"/>
  <c r="K208" i="1"/>
  <c r="H208" i="1"/>
  <c r="I208" i="1" s="1"/>
  <c r="N214" i="1"/>
  <c r="O214" i="1" s="1"/>
  <c r="P214" i="1" s="1"/>
  <c r="K214" i="1"/>
  <c r="H214" i="1"/>
  <c r="I214" i="1" s="1"/>
  <c r="N213" i="1"/>
  <c r="O213" i="1" s="1"/>
  <c r="P213" i="1" s="1"/>
  <c r="K213" i="1"/>
  <c r="H213" i="1"/>
  <c r="I213" i="1" s="1"/>
  <c r="N207" i="1"/>
  <c r="O207" i="1" s="1"/>
  <c r="P207" i="1" s="1"/>
  <c r="K207" i="1"/>
  <c r="H207" i="1"/>
  <c r="I207" i="1" s="1"/>
  <c r="N206" i="1"/>
  <c r="O206" i="1" s="1"/>
  <c r="P206" i="1" s="1"/>
  <c r="K206" i="1"/>
  <c r="H206" i="1"/>
  <c r="I206" i="1" s="1"/>
  <c r="N205" i="1"/>
  <c r="O205" i="1" s="1"/>
  <c r="P205" i="1" s="1"/>
  <c r="K205" i="1"/>
  <c r="H205" i="1"/>
  <c r="I205" i="1" s="1"/>
  <c r="N203" i="1"/>
  <c r="O203" i="1" s="1"/>
  <c r="P203" i="1" s="1"/>
  <c r="K203" i="1"/>
  <c r="H203" i="1"/>
  <c r="I203" i="1" s="1"/>
  <c r="N202" i="1"/>
  <c r="O202" i="1" s="1"/>
  <c r="P202" i="1" s="1"/>
  <c r="K202" i="1"/>
  <c r="H202" i="1"/>
  <c r="I202" i="1" s="1"/>
  <c r="N196" i="1"/>
  <c r="O196" i="1" s="1"/>
  <c r="P196" i="1" s="1"/>
  <c r="K196" i="1"/>
  <c r="H196" i="1"/>
  <c r="I196" i="1" s="1"/>
  <c r="N195" i="1"/>
  <c r="O195" i="1" s="1"/>
  <c r="P195" i="1" s="1"/>
  <c r="K195" i="1"/>
  <c r="H195" i="1"/>
  <c r="I195" i="1" s="1"/>
  <c r="N193" i="1"/>
  <c r="O193" i="1" s="1"/>
  <c r="P193" i="1" s="1"/>
  <c r="K193" i="1"/>
  <c r="H193" i="1"/>
  <c r="I193" i="1" s="1"/>
  <c r="N192" i="1"/>
  <c r="O192" i="1" s="1"/>
  <c r="P192" i="1" s="1"/>
  <c r="K192" i="1"/>
  <c r="H192" i="1"/>
  <c r="I192" i="1" s="1"/>
  <c r="N190" i="1"/>
  <c r="O190" i="1" s="1"/>
  <c r="P190" i="1" s="1"/>
  <c r="K190" i="1"/>
  <c r="H190" i="1"/>
  <c r="I190" i="1" s="1"/>
  <c r="N189" i="1"/>
  <c r="O189" i="1" s="1"/>
  <c r="P189" i="1" s="1"/>
  <c r="K189" i="1"/>
  <c r="H189" i="1"/>
  <c r="I189" i="1" s="1"/>
  <c r="N187" i="1"/>
  <c r="O187" i="1" s="1"/>
  <c r="H187" i="1"/>
  <c r="K187" i="1"/>
  <c r="N186" i="1"/>
  <c r="O186" i="1" s="1"/>
  <c r="P186" i="1" s="1"/>
  <c r="K186" i="1"/>
  <c r="H186" i="1"/>
  <c r="I186" i="1" s="1"/>
  <c r="F181" i="1"/>
  <c r="K181" i="1" s="1"/>
  <c r="N181" i="1"/>
  <c r="O181" i="1" s="1"/>
  <c r="H181" i="1"/>
  <c r="N180" i="1"/>
  <c r="O180" i="1" s="1"/>
  <c r="P180" i="1" s="1"/>
  <c r="K180" i="1"/>
  <c r="H180" i="1"/>
  <c r="I180" i="1" s="1"/>
  <c r="N179" i="1"/>
  <c r="O179" i="1" s="1"/>
  <c r="P179" i="1" s="1"/>
  <c r="K179" i="1"/>
  <c r="H179" i="1"/>
  <c r="I179" i="1" s="1"/>
  <c r="N178" i="1"/>
  <c r="O178" i="1" s="1"/>
  <c r="P178" i="1" s="1"/>
  <c r="K178" i="1"/>
  <c r="H178" i="1"/>
  <c r="I178" i="1" s="1"/>
  <c r="F174" i="1"/>
  <c r="F43" i="1"/>
  <c r="N106" i="1"/>
  <c r="O106" i="1" s="1"/>
  <c r="P106" i="1" s="1"/>
  <c r="K106" i="1"/>
  <c r="H106" i="1"/>
  <c r="I106" i="1" s="1"/>
  <c r="N105" i="1"/>
  <c r="O105" i="1" s="1"/>
  <c r="P105" i="1" s="1"/>
  <c r="K105" i="1"/>
  <c r="H105" i="1"/>
  <c r="I105" i="1" s="1"/>
  <c r="N104" i="1"/>
  <c r="O104" i="1" s="1"/>
  <c r="P104" i="1" s="1"/>
  <c r="K104" i="1"/>
  <c r="H104" i="1"/>
  <c r="I104" i="1" s="1"/>
  <c r="N110" i="1"/>
  <c r="O110" i="1" s="1"/>
  <c r="P110" i="1" s="1"/>
  <c r="K110" i="1"/>
  <c r="H110" i="1"/>
  <c r="I110" i="1" s="1"/>
  <c r="N109" i="1"/>
  <c r="O109" i="1" s="1"/>
  <c r="P109" i="1" s="1"/>
  <c r="K109" i="1"/>
  <c r="H109" i="1"/>
  <c r="I109" i="1" s="1"/>
  <c r="N108" i="1"/>
  <c r="O108" i="1" s="1"/>
  <c r="P108" i="1" s="1"/>
  <c r="K108" i="1"/>
  <c r="H108" i="1"/>
  <c r="I108" i="1" s="1"/>
  <c r="N82" i="1"/>
  <c r="O82" i="1" s="1"/>
  <c r="P82" i="1" s="1"/>
  <c r="K82" i="1"/>
  <c r="H82" i="1"/>
  <c r="I82" i="1" s="1"/>
  <c r="N81" i="1"/>
  <c r="O81" i="1" s="1"/>
  <c r="P81" i="1" s="1"/>
  <c r="K81" i="1"/>
  <c r="H81" i="1"/>
  <c r="I81" i="1" s="1"/>
  <c r="N80" i="1"/>
  <c r="O80" i="1" s="1"/>
  <c r="P80" i="1" s="1"/>
  <c r="K80" i="1"/>
  <c r="H80" i="1"/>
  <c r="I80" i="1" s="1"/>
  <c r="N127" i="1"/>
  <c r="O127" i="1" s="1"/>
  <c r="P127" i="1" s="1"/>
  <c r="K127" i="1"/>
  <c r="H127" i="1"/>
  <c r="I127" i="1" s="1"/>
  <c r="N126" i="1"/>
  <c r="O126" i="1" s="1"/>
  <c r="P126" i="1" s="1"/>
  <c r="K126" i="1"/>
  <c r="H126" i="1"/>
  <c r="I126" i="1" s="1"/>
  <c r="N125" i="1"/>
  <c r="O125" i="1" s="1"/>
  <c r="P125" i="1" s="1"/>
  <c r="K125" i="1"/>
  <c r="H125" i="1"/>
  <c r="I125" i="1" s="1"/>
  <c r="K113" i="1"/>
  <c r="N113" i="1"/>
  <c r="O113" i="1" s="1"/>
  <c r="H113" i="1"/>
  <c r="N112" i="1"/>
  <c r="O112" i="1" s="1"/>
  <c r="P112" i="1" s="1"/>
  <c r="K112" i="1"/>
  <c r="H112" i="1"/>
  <c r="I112" i="1" s="1"/>
  <c r="N102" i="1"/>
  <c r="O102" i="1" s="1"/>
  <c r="H102" i="1"/>
  <c r="K102" i="1"/>
  <c r="N101" i="1"/>
  <c r="O101" i="1" s="1"/>
  <c r="H101" i="1"/>
  <c r="K101" i="1"/>
  <c r="N100" i="1"/>
  <c r="O100" i="1" s="1"/>
  <c r="H100" i="1"/>
  <c r="K100" i="1"/>
  <c r="N99" i="1"/>
  <c r="O99" i="1" s="1"/>
  <c r="P99" i="1" s="1"/>
  <c r="K99" i="1"/>
  <c r="H99" i="1"/>
  <c r="I99" i="1" s="1"/>
  <c r="N123" i="1"/>
  <c r="O123" i="1" s="1"/>
  <c r="P123" i="1" s="1"/>
  <c r="K123" i="1"/>
  <c r="H123" i="1"/>
  <c r="I123" i="1" s="1"/>
  <c r="N122" i="1"/>
  <c r="O122" i="1" s="1"/>
  <c r="P122" i="1" s="1"/>
  <c r="K122" i="1"/>
  <c r="H122" i="1"/>
  <c r="I122" i="1" s="1"/>
  <c r="N121" i="1"/>
  <c r="O121" i="1" s="1"/>
  <c r="H121" i="1"/>
  <c r="K121" i="1"/>
  <c r="N120" i="1"/>
  <c r="O120" i="1" s="1"/>
  <c r="H120" i="1"/>
  <c r="K120" i="1"/>
  <c r="N119" i="1"/>
  <c r="O119" i="1" s="1"/>
  <c r="H119" i="1"/>
  <c r="K119" i="1"/>
  <c r="N118" i="1"/>
  <c r="O118" i="1" s="1"/>
  <c r="P118" i="1" s="1"/>
  <c r="K118" i="1"/>
  <c r="H118" i="1"/>
  <c r="I118" i="1" s="1"/>
  <c r="F116" i="1"/>
  <c r="K116" i="1" s="1"/>
  <c r="N116" i="1"/>
  <c r="O116" i="1" s="1"/>
  <c r="H116" i="1"/>
  <c r="N115" i="1"/>
  <c r="O115" i="1" s="1"/>
  <c r="P115" i="1" s="1"/>
  <c r="K115" i="1"/>
  <c r="H115" i="1"/>
  <c r="I115" i="1" s="1"/>
  <c r="F670" i="1"/>
  <c r="K670" i="1" s="1"/>
  <c r="N670" i="1"/>
  <c r="O670" i="1" s="1"/>
  <c r="H670" i="1"/>
  <c r="N669" i="1"/>
  <c r="O669" i="1" s="1"/>
  <c r="P669" i="1" s="1"/>
  <c r="K669" i="1"/>
  <c r="H669" i="1"/>
  <c r="I669" i="1" s="1"/>
  <c r="N667" i="1"/>
  <c r="O667" i="1" s="1"/>
  <c r="P667" i="1" s="1"/>
  <c r="H667" i="1"/>
  <c r="I667" i="1" s="1"/>
  <c r="K667" i="1"/>
  <c r="N666" i="1"/>
  <c r="O666" i="1" s="1"/>
  <c r="P666" i="1" s="1"/>
  <c r="K666" i="1"/>
  <c r="H666" i="1"/>
  <c r="I666" i="1" s="1"/>
  <c r="H35" i="1"/>
  <c r="N52" i="1"/>
  <c r="O52" i="1" s="1"/>
  <c r="H52" i="1"/>
  <c r="K52" i="1"/>
  <c r="N51" i="1"/>
  <c r="O51" i="1" s="1"/>
  <c r="P51" i="1" s="1"/>
  <c r="K51" i="1"/>
  <c r="H51" i="1"/>
  <c r="I51" i="1" s="1"/>
  <c r="F49" i="1"/>
  <c r="N49" i="1"/>
  <c r="O49" i="1" s="1"/>
  <c r="H49" i="1"/>
  <c r="N48" i="1"/>
  <c r="O48" i="1" s="1"/>
  <c r="P48" i="1" s="1"/>
  <c r="K48" i="1"/>
  <c r="H48" i="1"/>
  <c r="I48" i="1" s="1"/>
  <c r="N79" i="1"/>
  <c r="O79" i="1" s="1"/>
  <c r="P79" i="1" s="1"/>
  <c r="K79" i="1"/>
  <c r="H79" i="1"/>
  <c r="I79" i="1" s="1"/>
  <c r="N78" i="1"/>
  <c r="O78" i="1" s="1"/>
  <c r="P78" i="1" s="1"/>
  <c r="K78" i="1"/>
  <c r="H78" i="1"/>
  <c r="I78" i="1" s="1"/>
  <c r="F87" i="1"/>
  <c r="K87" i="1" s="1"/>
  <c r="F86" i="1"/>
  <c r="K86" i="1" s="1"/>
  <c r="F85" i="1"/>
  <c r="K85" i="1" s="1"/>
  <c r="N87" i="1"/>
  <c r="O87" i="1" s="1"/>
  <c r="H87" i="1"/>
  <c r="I87" i="1" s="1"/>
  <c r="N86" i="1"/>
  <c r="O86" i="1" s="1"/>
  <c r="H86" i="1"/>
  <c r="N85" i="1"/>
  <c r="O85" i="1" s="1"/>
  <c r="H85" i="1"/>
  <c r="N84" i="1"/>
  <c r="O84" i="1" s="1"/>
  <c r="P84" i="1" s="1"/>
  <c r="K84" i="1"/>
  <c r="H84" i="1"/>
  <c r="I84" i="1" s="1"/>
  <c r="N74" i="1"/>
  <c r="O74" i="1" s="1"/>
  <c r="P74" i="1" s="1"/>
  <c r="K74" i="1"/>
  <c r="H74" i="1"/>
  <c r="I74" i="1" s="1"/>
  <c r="N73" i="1"/>
  <c r="O73" i="1" s="1"/>
  <c r="P73" i="1" s="1"/>
  <c r="K73" i="1"/>
  <c r="H73" i="1"/>
  <c r="I73" i="1" s="1"/>
  <c r="N72" i="1"/>
  <c r="O72" i="1" s="1"/>
  <c r="P72" i="1" s="1"/>
  <c r="K72" i="1"/>
  <c r="H72" i="1"/>
  <c r="I72" i="1" s="1"/>
  <c r="N71" i="1"/>
  <c r="O71" i="1" s="1"/>
  <c r="P71" i="1" s="1"/>
  <c r="K71" i="1"/>
  <c r="H71" i="1"/>
  <c r="I71" i="1" s="1"/>
  <c r="N70" i="1"/>
  <c r="O70" i="1" s="1"/>
  <c r="P70" i="1" s="1"/>
  <c r="K70" i="1"/>
  <c r="H70" i="1"/>
  <c r="I70" i="1" s="1"/>
  <c r="N69" i="1"/>
  <c r="O69" i="1" s="1"/>
  <c r="P69" i="1" s="1"/>
  <c r="K69" i="1"/>
  <c r="H69" i="1"/>
  <c r="I69" i="1" s="1"/>
  <c r="N68" i="1"/>
  <c r="O68" i="1" s="1"/>
  <c r="P68" i="1" s="1"/>
  <c r="K68" i="1"/>
  <c r="H68" i="1"/>
  <c r="I68" i="1" s="1"/>
  <c r="N67" i="1"/>
  <c r="O67" i="1" s="1"/>
  <c r="P67" i="1" s="1"/>
  <c r="K67" i="1"/>
  <c r="H67" i="1"/>
  <c r="I67" i="1" s="1"/>
  <c r="N40" i="1"/>
  <c r="O40" i="1" s="1"/>
  <c r="H40" i="1"/>
  <c r="K40" i="1"/>
  <c r="N39" i="1"/>
  <c r="O39" i="1" s="1"/>
  <c r="P39" i="1" s="1"/>
  <c r="K39" i="1"/>
  <c r="H39" i="1"/>
  <c r="I39" i="1" s="1"/>
  <c r="F37" i="1"/>
  <c r="F36" i="1"/>
  <c r="F35" i="1"/>
  <c r="F34" i="1"/>
  <c r="F33" i="1"/>
  <c r="N37" i="1"/>
  <c r="O37" i="1" s="1"/>
  <c r="H37" i="1"/>
  <c r="N36" i="1"/>
  <c r="O36" i="1" s="1"/>
  <c r="H36" i="1"/>
  <c r="N35" i="1"/>
  <c r="O35" i="1" s="1"/>
  <c r="N34" i="1"/>
  <c r="O34" i="1" s="1"/>
  <c r="H34" i="1"/>
  <c r="F57" i="1"/>
  <c r="N33" i="1"/>
  <c r="O33" i="1" s="1"/>
  <c r="H33" i="1"/>
  <c r="N32" i="1"/>
  <c r="O32" i="1" s="1"/>
  <c r="P32" i="1" s="1"/>
  <c r="K32" i="1"/>
  <c r="H32" i="1"/>
  <c r="I32" i="1" s="1"/>
  <c r="F30" i="1"/>
  <c r="N30" i="1"/>
  <c r="O30" i="1" s="1"/>
  <c r="H30" i="1"/>
  <c r="N27" i="1"/>
  <c r="O27" i="1" s="1"/>
  <c r="P27" i="1" s="1"/>
  <c r="K27" i="1"/>
  <c r="H27" i="1"/>
  <c r="I27" i="1" s="1"/>
  <c r="K34" i="1" l="1"/>
  <c r="K35" i="1"/>
  <c r="K49" i="1"/>
  <c r="K30" i="1"/>
  <c r="K36" i="1"/>
  <c r="K33" i="1"/>
  <c r="K37" i="1"/>
  <c r="P35" i="1"/>
  <c r="Q203" i="1"/>
  <c r="Q96" i="1"/>
  <c r="Q189" i="1"/>
  <c r="Q202" i="1"/>
  <c r="Q197" i="1"/>
  <c r="Q222" i="1"/>
  <c r="Q196" i="1"/>
  <c r="Q214" i="1"/>
  <c r="Q190" i="1"/>
  <c r="Q192" i="1"/>
  <c r="Q193" i="1"/>
  <c r="Q213" i="1"/>
  <c r="Q217" i="1"/>
  <c r="Q216" i="1"/>
  <c r="Q221" i="1"/>
  <c r="Q208" i="1"/>
  <c r="Q207" i="1"/>
  <c r="Q206" i="1"/>
  <c r="Q205" i="1"/>
  <c r="Q195" i="1"/>
  <c r="Q186" i="1"/>
  <c r="I187" i="1"/>
  <c r="P187" i="1"/>
  <c r="Q180" i="1"/>
  <c r="I181" i="1"/>
  <c r="P181" i="1"/>
  <c r="Q178" i="1"/>
  <c r="Q179" i="1"/>
  <c r="Q82" i="1"/>
  <c r="P113" i="1"/>
  <c r="P670" i="1"/>
  <c r="Q104" i="1"/>
  <c r="Q106" i="1"/>
  <c r="Q105" i="1"/>
  <c r="Q81" i="1"/>
  <c r="Q80" i="1"/>
  <c r="Q669" i="1"/>
  <c r="Q109" i="1"/>
  <c r="Q108" i="1"/>
  <c r="Q110" i="1"/>
  <c r="Q127" i="1"/>
  <c r="I113" i="1"/>
  <c r="Q125" i="1"/>
  <c r="Q99" i="1"/>
  <c r="Q126" i="1"/>
  <c r="Q112" i="1"/>
  <c r="Q123" i="1"/>
  <c r="I100" i="1"/>
  <c r="P100" i="1"/>
  <c r="I101" i="1"/>
  <c r="P101" i="1"/>
  <c r="I102" i="1"/>
  <c r="P102" i="1"/>
  <c r="Q118" i="1"/>
  <c r="I670" i="1"/>
  <c r="Q122" i="1"/>
  <c r="I119" i="1"/>
  <c r="P119" i="1"/>
  <c r="I120" i="1"/>
  <c r="P120" i="1"/>
  <c r="I121" i="1"/>
  <c r="P121" i="1"/>
  <c r="Q115" i="1"/>
  <c r="I116" i="1"/>
  <c r="P116" i="1"/>
  <c r="P87" i="1"/>
  <c r="I30" i="1"/>
  <c r="Q666" i="1"/>
  <c r="Q667" i="1"/>
  <c r="Q79" i="1"/>
  <c r="Q51" i="1"/>
  <c r="I52" i="1"/>
  <c r="P52" i="1"/>
  <c r="Q48" i="1"/>
  <c r="I49" i="1"/>
  <c r="P49" i="1"/>
  <c r="P30" i="1"/>
  <c r="Q78" i="1"/>
  <c r="I34" i="1"/>
  <c r="P86" i="1"/>
  <c r="I86" i="1"/>
  <c r="I40" i="1"/>
  <c r="Q73" i="1"/>
  <c r="I85" i="1"/>
  <c r="P85" i="1"/>
  <c r="Q87" i="1"/>
  <c r="Q84" i="1"/>
  <c r="Q74" i="1"/>
  <c r="Q70" i="1"/>
  <c r="Q68" i="1"/>
  <c r="Q72" i="1"/>
  <c r="Q69" i="1"/>
  <c r="Q71" i="1"/>
  <c r="Q67" i="1"/>
  <c r="I35" i="1"/>
  <c r="Q39" i="1"/>
  <c r="P40" i="1"/>
  <c r="Q27" i="1"/>
  <c r="P34" i="1"/>
  <c r="I37" i="1"/>
  <c r="P37" i="1"/>
  <c r="I36" i="1"/>
  <c r="P36" i="1"/>
  <c r="Q32" i="1"/>
  <c r="I33" i="1"/>
  <c r="P33" i="1"/>
  <c r="B740" i="1"/>
  <c r="N740" i="1"/>
  <c r="O740" i="1" s="1"/>
  <c r="P740" i="1" s="1"/>
  <c r="K740" i="1"/>
  <c r="H740" i="1"/>
  <c r="I740" i="1" s="1"/>
  <c r="N727" i="1"/>
  <c r="O727" i="1" s="1"/>
  <c r="H727" i="1"/>
  <c r="K727" i="1"/>
  <c r="F724" i="1"/>
  <c r="K724" i="1" s="1"/>
  <c r="N721" i="1"/>
  <c r="O721" i="1" s="1"/>
  <c r="P721" i="1" s="1"/>
  <c r="K721" i="1"/>
  <c r="H721" i="1"/>
  <c r="I721" i="1" s="1"/>
  <c r="N724" i="1"/>
  <c r="O724" i="1" s="1"/>
  <c r="P724" i="1" s="1"/>
  <c r="H724" i="1"/>
  <c r="N720" i="1"/>
  <c r="O720" i="1" s="1"/>
  <c r="P720" i="1" s="1"/>
  <c r="K720" i="1"/>
  <c r="H720" i="1"/>
  <c r="I720" i="1" s="1"/>
  <c r="N717" i="1"/>
  <c r="O717" i="1" s="1"/>
  <c r="P717" i="1" s="1"/>
  <c r="K717" i="1"/>
  <c r="H717" i="1"/>
  <c r="I717" i="1" s="1"/>
  <c r="N716" i="1"/>
  <c r="O716" i="1" s="1"/>
  <c r="P716" i="1" s="1"/>
  <c r="K716" i="1"/>
  <c r="H716" i="1"/>
  <c r="I716" i="1" s="1"/>
  <c r="N713" i="1"/>
  <c r="O713" i="1" s="1"/>
  <c r="P713" i="1" s="1"/>
  <c r="K713" i="1"/>
  <c r="H713" i="1"/>
  <c r="I713" i="1" s="1"/>
  <c r="N689" i="1"/>
  <c r="O689" i="1" s="1"/>
  <c r="P689" i="1" s="1"/>
  <c r="K689" i="1"/>
  <c r="H689" i="1"/>
  <c r="I689" i="1" s="1"/>
  <c r="N710" i="1"/>
  <c r="O710" i="1" s="1"/>
  <c r="P710" i="1" s="1"/>
  <c r="K710" i="1"/>
  <c r="H710" i="1"/>
  <c r="I710" i="1" s="1"/>
  <c r="F703" i="1"/>
  <c r="K703" i="1" s="1"/>
  <c r="N703" i="1"/>
  <c r="O703" i="1" s="1"/>
  <c r="H703" i="1"/>
  <c r="K700" i="1"/>
  <c r="F697" i="1"/>
  <c r="K697" i="1" s="1"/>
  <c r="N700" i="1"/>
  <c r="O700" i="1" s="1"/>
  <c r="H700" i="1"/>
  <c r="N697" i="1"/>
  <c r="O697" i="1" s="1"/>
  <c r="H697" i="1"/>
  <c r="F694" i="1"/>
  <c r="K694" i="1" s="1"/>
  <c r="F693" i="1"/>
  <c r="K693" i="1" s="1"/>
  <c r="F680" i="1"/>
  <c r="K680" i="1" s="1"/>
  <c r="N681" i="1"/>
  <c r="O681" i="1" s="1"/>
  <c r="P681" i="1" s="1"/>
  <c r="K681" i="1"/>
  <c r="H681" i="1"/>
  <c r="I681" i="1" s="1"/>
  <c r="N680" i="1"/>
  <c r="O680" i="1" s="1"/>
  <c r="H680" i="1"/>
  <c r="N694" i="1"/>
  <c r="O694" i="1" s="1"/>
  <c r="H694" i="1"/>
  <c r="N693" i="1"/>
  <c r="O693" i="1" s="1"/>
  <c r="H693" i="1"/>
  <c r="F692" i="1"/>
  <c r="K692" i="1" s="1"/>
  <c r="N692" i="1"/>
  <c r="O692" i="1" s="1"/>
  <c r="H692" i="1"/>
  <c r="F707" i="1"/>
  <c r="K707" i="1" s="1"/>
  <c r="N707" i="1"/>
  <c r="O707" i="1" s="1"/>
  <c r="H707" i="1"/>
  <c r="N706" i="1"/>
  <c r="O706" i="1" s="1"/>
  <c r="P706" i="1" s="1"/>
  <c r="K706" i="1"/>
  <c r="H706" i="1"/>
  <c r="I706" i="1" s="1"/>
  <c r="N686" i="1"/>
  <c r="O686" i="1" s="1"/>
  <c r="P686" i="1" s="1"/>
  <c r="K686" i="1"/>
  <c r="H686" i="1"/>
  <c r="I686" i="1" s="1"/>
  <c r="N683" i="1"/>
  <c r="O683" i="1" s="1"/>
  <c r="P683" i="1" s="1"/>
  <c r="K683" i="1"/>
  <c r="H683" i="1"/>
  <c r="I683" i="1" s="1"/>
  <c r="N677" i="1"/>
  <c r="O677" i="1" s="1"/>
  <c r="P677" i="1" s="1"/>
  <c r="K677" i="1"/>
  <c r="H677" i="1"/>
  <c r="I677" i="1" s="1"/>
  <c r="N674" i="1"/>
  <c r="O674" i="1" s="1"/>
  <c r="P674" i="1" s="1"/>
  <c r="K674" i="1"/>
  <c r="H674" i="1"/>
  <c r="I674" i="1" s="1"/>
  <c r="Q670" i="1" l="1"/>
  <c r="Q35" i="1"/>
  <c r="P680" i="1"/>
  <c r="Q187" i="1"/>
  <c r="Q181" i="1"/>
  <c r="Q113" i="1"/>
  <c r="Q101" i="1"/>
  <c r="Q102" i="1"/>
  <c r="Q100" i="1"/>
  <c r="Q121" i="1"/>
  <c r="Q119" i="1"/>
  <c r="Q120" i="1"/>
  <c r="Q116" i="1"/>
  <c r="Q30" i="1"/>
  <c r="Q34" i="1"/>
  <c r="Q52" i="1"/>
  <c r="Q49" i="1"/>
  <c r="Q40" i="1"/>
  <c r="Q86" i="1"/>
  <c r="Q85" i="1"/>
  <c r="Q36" i="1"/>
  <c r="Q37" i="1"/>
  <c r="Q33" i="1"/>
  <c r="Q716" i="1"/>
  <c r="Q721" i="1"/>
  <c r="I724" i="1"/>
  <c r="Q724" i="1" s="1"/>
  <c r="Q689" i="1"/>
  <c r="Q720" i="1"/>
  <c r="Q710" i="1"/>
  <c r="Q717" i="1"/>
  <c r="Q740" i="1"/>
  <c r="I727" i="1"/>
  <c r="P727" i="1"/>
  <c r="Q713" i="1"/>
  <c r="I703" i="1"/>
  <c r="P692" i="1"/>
  <c r="Q686" i="1"/>
  <c r="Q683" i="1"/>
  <c r="P703" i="1"/>
  <c r="P700" i="1"/>
  <c r="Q677" i="1"/>
  <c r="I707" i="1"/>
  <c r="I692" i="1"/>
  <c r="I680" i="1"/>
  <c r="Q680" i="1" s="1"/>
  <c r="Q681" i="1"/>
  <c r="I700" i="1"/>
  <c r="Q674" i="1"/>
  <c r="Q706" i="1"/>
  <c r="I697" i="1"/>
  <c r="P697" i="1"/>
  <c r="I693" i="1"/>
  <c r="P693" i="1"/>
  <c r="I694" i="1"/>
  <c r="P694" i="1"/>
  <c r="P707" i="1"/>
  <c r="N402" i="1"/>
  <c r="O402" i="1" s="1"/>
  <c r="P402" i="1" s="1"/>
  <c r="K402" i="1"/>
  <c r="H402" i="1"/>
  <c r="I402" i="1" s="1"/>
  <c r="N401" i="1"/>
  <c r="O401" i="1" s="1"/>
  <c r="P401" i="1" s="1"/>
  <c r="K401" i="1"/>
  <c r="H401" i="1"/>
  <c r="I401" i="1" s="1"/>
  <c r="N396" i="1"/>
  <c r="O396" i="1" s="1"/>
  <c r="P396" i="1" s="1"/>
  <c r="K396" i="1"/>
  <c r="H396" i="1"/>
  <c r="I396" i="1" s="1"/>
  <c r="N395" i="1"/>
  <c r="O395" i="1" s="1"/>
  <c r="P395" i="1" s="1"/>
  <c r="K395" i="1"/>
  <c r="H395" i="1"/>
  <c r="I395" i="1" s="1"/>
  <c r="N394" i="1"/>
  <c r="O394" i="1" s="1"/>
  <c r="P394" i="1" s="1"/>
  <c r="K394" i="1"/>
  <c r="H394" i="1"/>
  <c r="I394" i="1" s="1"/>
  <c r="N393" i="1"/>
  <c r="O393" i="1" s="1"/>
  <c r="P393" i="1" s="1"/>
  <c r="K393" i="1"/>
  <c r="H393" i="1"/>
  <c r="I393" i="1" s="1"/>
  <c r="N392" i="1"/>
  <c r="O392" i="1" s="1"/>
  <c r="P392" i="1" s="1"/>
  <c r="K392" i="1"/>
  <c r="H392" i="1"/>
  <c r="I392" i="1" s="1"/>
  <c r="N391" i="1"/>
  <c r="O391" i="1" s="1"/>
  <c r="P391" i="1" s="1"/>
  <c r="K391" i="1"/>
  <c r="H391" i="1"/>
  <c r="I391" i="1" s="1"/>
  <c r="N390" i="1"/>
  <c r="O390" i="1" s="1"/>
  <c r="P390" i="1" s="1"/>
  <c r="K390" i="1"/>
  <c r="H390" i="1"/>
  <c r="I390" i="1" s="1"/>
  <c r="N389" i="1"/>
  <c r="O389" i="1" s="1"/>
  <c r="P389" i="1" s="1"/>
  <c r="K389" i="1"/>
  <c r="H389" i="1"/>
  <c r="I389" i="1" s="1"/>
  <c r="N388" i="1"/>
  <c r="O388" i="1" s="1"/>
  <c r="P388" i="1" s="1"/>
  <c r="K388" i="1"/>
  <c r="H388" i="1"/>
  <c r="I388" i="1" s="1"/>
  <c r="N382" i="1"/>
  <c r="O382" i="1" s="1"/>
  <c r="P382" i="1" s="1"/>
  <c r="K382" i="1"/>
  <c r="H382" i="1"/>
  <c r="I382" i="1" s="1"/>
  <c r="N380" i="1"/>
  <c r="O380" i="1" s="1"/>
  <c r="P380" i="1" s="1"/>
  <c r="K380" i="1"/>
  <c r="H380" i="1"/>
  <c r="I380" i="1" s="1"/>
  <c r="N379" i="1"/>
  <c r="O379" i="1" s="1"/>
  <c r="P379" i="1" s="1"/>
  <c r="K379" i="1"/>
  <c r="H379" i="1"/>
  <c r="I379" i="1" s="1"/>
  <c r="N378" i="1"/>
  <c r="O378" i="1" s="1"/>
  <c r="P378" i="1" s="1"/>
  <c r="K378" i="1"/>
  <c r="H378" i="1"/>
  <c r="I378" i="1" s="1"/>
  <c r="N375" i="1"/>
  <c r="O375" i="1" s="1"/>
  <c r="P375" i="1" s="1"/>
  <c r="K375" i="1"/>
  <c r="H375" i="1"/>
  <c r="I375" i="1" s="1"/>
  <c r="N374" i="1"/>
  <c r="O374" i="1" s="1"/>
  <c r="P374" i="1" s="1"/>
  <c r="K374" i="1"/>
  <c r="H374" i="1"/>
  <c r="I374" i="1" s="1"/>
  <c r="N373" i="1"/>
  <c r="O373" i="1" s="1"/>
  <c r="P373" i="1" s="1"/>
  <c r="K373" i="1"/>
  <c r="H373" i="1"/>
  <c r="I373" i="1" s="1"/>
  <c r="N372" i="1"/>
  <c r="O372" i="1" s="1"/>
  <c r="P372" i="1" s="1"/>
  <c r="K372" i="1"/>
  <c r="H372" i="1"/>
  <c r="I372" i="1" s="1"/>
  <c r="N371" i="1"/>
  <c r="O371" i="1" s="1"/>
  <c r="P371" i="1" s="1"/>
  <c r="K371" i="1"/>
  <c r="H371" i="1"/>
  <c r="I371" i="1" s="1"/>
  <c r="N370" i="1"/>
  <c r="O370" i="1" s="1"/>
  <c r="P370" i="1" s="1"/>
  <c r="K370" i="1"/>
  <c r="H370" i="1"/>
  <c r="I370" i="1" s="1"/>
  <c r="N369" i="1"/>
  <c r="O369" i="1" s="1"/>
  <c r="P369" i="1" s="1"/>
  <c r="K369" i="1"/>
  <c r="H369" i="1"/>
  <c r="I369" i="1" s="1"/>
  <c r="N368" i="1"/>
  <c r="O368" i="1" s="1"/>
  <c r="P368" i="1" s="1"/>
  <c r="K368" i="1"/>
  <c r="H368" i="1"/>
  <c r="I368" i="1" s="1"/>
  <c r="N363" i="1"/>
  <c r="O363" i="1" s="1"/>
  <c r="P363" i="1" s="1"/>
  <c r="K363" i="1"/>
  <c r="H363" i="1"/>
  <c r="I363" i="1" s="1"/>
  <c r="N360" i="1"/>
  <c r="O360" i="1" s="1"/>
  <c r="P360" i="1" s="1"/>
  <c r="K360" i="1"/>
  <c r="H360" i="1"/>
  <c r="I360" i="1" s="1"/>
  <c r="N359" i="1"/>
  <c r="O359" i="1" s="1"/>
  <c r="P359" i="1" s="1"/>
  <c r="K359" i="1"/>
  <c r="H359" i="1"/>
  <c r="I359" i="1" s="1"/>
  <c r="N358" i="1"/>
  <c r="O358" i="1" s="1"/>
  <c r="P358" i="1" s="1"/>
  <c r="K358" i="1"/>
  <c r="H358" i="1"/>
  <c r="I358" i="1" s="1"/>
  <c r="N357" i="1"/>
  <c r="O357" i="1" s="1"/>
  <c r="P357" i="1" s="1"/>
  <c r="K357" i="1"/>
  <c r="H357" i="1"/>
  <c r="I357" i="1" s="1"/>
  <c r="N356" i="1"/>
  <c r="O356" i="1" s="1"/>
  <c r="P356" i="1" s="1"/>
  <c r="K356" i="1"/>
  <c r="H356" i="1"/>
  <c r="I356" i="1" s="1"/>
  <c r="N355" i="1"/>
  <c r="O355" i="1" s="1"/>
  <c r="P355" i="1" s="1"/>
  <c r="K355" i="1"/>
  <c r="H355" i="1"/>
  <c r="I355" i="1" s="1"/>
  <c r="N354" i="1"/>
  <c r="O354" i="1" s="1"/>
  <c r="P354" i="1" s="1"/>
  <c r="K354" i="1"/>
  <c r="H354" i="1"/>
  <c r="I354" i="1" s="1"/>
  <c r="N353" i="1"/>
  <c r="O353" i="1" s="1"/>
  <c r="P353" i="1" s="1"/>
  <c r="K353" i="1"/>
  <c r="H353" i="1"/>
  <c r="I353" i="1" s="1"/>
  <c r="N351" i="1"/>
  <c r="O351" i="1" s="1"/>
  <c r="P351" i="1" s="1"/>
  <c r="K351" i="1"/>
  <c r="H351" i="1"/>
  <c r="I351" i="1" s="1"/>
  <c r="N350" i="1"/>
  <c r="O350" i="1" s="1"/>
  <c r="P350" i="1" s="1"/>
  <c r="K350" i="1"/>
  <c r="H350" i="1"/>
  <c r="I350" i="1" s="1"/>
  <c r="N349" i="1"/>
  <c r="O349" i="1" s="1"/>
  <c r="P349" i="1" s="1"/>
  <c r="K349" i="1"/>
  <c r="H349" i="1"/>
  <c r="I349" i="1" s="1"/>
  <c r="N348" i="1"/>
  <c r="O348" i="1" s="1"/>
  <c r="P348" i="1" s="1"/>
  <c r="K348" i="1"/>
  <c r="H348" i="1"/>
  <c r="I348" i="1" s="1"/>
  <c r="N347" i="1"/>
  <c r="O347" i="1" s="1"/>
  <c r="P347" i="1" s="1"/>
  <c r="K347" i="1"/>
  <c r="H347" i="1"/>
  <c r="I347" i="1" s="1"/>
  <c r="N344" i="1"/>
  <c r="O344" i="1" s="1"/>
  <c r="P344" i="1" s="1"/>
  <c r="K344" i="1"/>
  <c r="H344" i="1"/>
  <c r="I344" i="1" s="1"/>
  <c r="N343" i="1"/>
  <c r="O343" i="1" s="1"/>
  <c r="P343" i="1" s="1"/>
  <c r="K343" i="1"/>
  <c r="H343" i="1"/>
  <c r="I343" i="1" s="1"/>
  <c r="N342" i="1"/>
  <c r="O342" i="1" s="1"/>
  <c r="P342" i="1" s="1"/>
  <c r="K342" i="1"/>
  <c r="H342" i="1"/>
  <c r="I342" i="1" s="1"/>
  <c r="N341" i="1"/>
  <c r="O341" i="1" s="1"/>
  <c r="P341" i="1" s="1"/>
  <c r="K341" i="1"/>
  <c r="H341" i="1"/>
  <c r="I341" i="1" s="1"/>
  <c r="N319" i="1"/>
  <c r="O319" i="1" s="1"/>
  <c r="P319" i="1" s="1"/>
  <c r="K319" i="1"/>
  <c r="H319" i="1"/>
  <c r="I319" i="1" s="1"/>
  <c r="N318" i="1"/>
  <c r="O318" i="1" s="1"/>
  <c r="H318" i="1"/>
  <c r="N317" i="1"/>
  <c r="O317" i="1" s="1"/>
  <c r="H317" i="1"/>
  <c r="N316" i="1"/>
  <c r="O316" i="1" s="1"/>
  <c r="H316" i="1"/>
  <c r="N315" i="1"/>
  <c r="O315" i="1" s="1"/>
  <c r="H315" i="1"/>
  <c r="N314" i="1"/>
  <c r="O314" i="1" s="1"/>
  <c r="H314" i="1"/>
  <c r="N313" i="1"/>
  <c r="O313" i="1" s="1"/>
  <c r="P313" i="1" s="1"/>
  <c r="K313" i="1"/>
  <c r="H313" i="1"/>
  <c r="I313" i="1" s="1"/>
  <c r="N312" i="1"/>
  <c r="O312" i="1" s="1"/>
  <c r="P312" i="1" s="1"/>
  <c r="K312" i="1"/>
  <c r="H312" i="1"/>
  <c r="I312" i="1" s="1"/>
  <c r="N282" i="1"/>
  <c r="O282" i="1" s="1"/>
  <c r="P282" i="1" s="1"/>
  <c r="K282" i="1"/>
  <c r="H282" i="1"/>
  <c r="I282" i="1" s="1"/>
  <c r="N281" i="1"/>
  <c r="O281" i="1" s="1"/>
  <c r="P281" i="1" s="1"/>
  <c r="K281" i="1"/>
  <c r="H281" i="1"/>
  <c r="I281" i="1" s="1"/>
  <c r="N280" i="1"/>
  <c r="O280" i="1" s="1"/>
  <c r="P280" i="1" s="1"/>
  <c r="K280" i="1"/>
  <c r="H280" i="1"/>
  <c r="I280" i="1" s="1"/>
  <c r="N278" i="1"/>
  <c r="O278" i="1" s="1"/>
  <c r="P278" i="1" s="1"/>
  <c r="K278" i="1"/>
  <c r="H278" i="1"/>
  <c r="I278" i="1" s="1"/>
  <c r="N248" i="1"/>
  <c r="O248" i="1" s="1"/>
  <c r="P248" i="1" s="1"/>
  <c r="K248" i="1"/>
  <c r="H248" i="1"/>
  <c r="I248" i="1" s="1"/>
  <c r="H247" i="1" s="1"/>
  <c r="N224" i="1"/>
  <c r="O224" i="1" s="1"/>
  <c r="P224" i="1" s="1"/>
  <c r="K224" i="1"/>
  <c r="H224" i="1"/>
  <c r="I224" i="1" s="1"/>
  <c r="N209" i="1"/>
  <c r="O209" i="1" s="1"/>
  <c r="P209" i="1" s="1"/>
  <c r="K209" i="1"/>
  <c r="H209" i="1"/>
  <c r="I209" i="1" s="1"/>
  <c r="N182" i="1"/>
  <c r="O182" i="1" s="1"/>
  <c r="P182" i="1" s="1"/>
  <c r="K182" i="1"/>
  <c r="H182" i="1"/>
  <c r="I182" i="1" s="1"/>
  <c r="N177" i="1"/>
  <c r="O177" i="1" s="1"/>
  <c r="P177" i="1" s="1"/>
  <c r="K177" i="1"/>
  <c r="H177" i="1"/>
  <c r="I177" i="1" s="1"/>
  <c r="N176" i="1"/>
  <c r="O176" i="1" s="1"/>
  <c r="P176" i="1" s="1"/>
  <c r="K176" i="1"/>
  <c r="H176" i="1"/>
  <c r="I176" i="1" s="1"/>
  <c r="N175" i="1"/>
  <c r="O175" i="1" s="1"/>
  <c r="P175" i="1" s="1"/>
  <c r="K175" i="1"/>
  <c r="H175" i="1"/>
  <c r="I175" i="1" s="1"/>
  <c r="N174" i="1"/>
  <c r="O174" i="1" s="1"/>
  <c r="P174" i="1" s="1"/>
  <c r="K174" i="1"/>
  <c r="H174" i="1"/>
  <c r="I174" i="1" s="1"/>
  <c r="N173" i="1"/>
  <c r="O173" i="1" s="1"/>
  <c r="P173" i="1" s="1"/>
  <c r="K173" i="1"/>
  <c r="H173" i="1"/>
  <c r="I173" i="1" s="1"/>
  <c r="N172" i="1"/>
  <c r="O172" i="1" s="1"/>
  <c r="P172" i="1" s="1"/>
  <c r="K172" i="1"/>
  <c r="H172" i="1"/>
  <c r="I172" i="1" s="1"/>
  <c r="N155" i="1"/>
  <c r="O155" i="1" s="1"/>
  <c r="P155" i="1" s="1"/>
  <c r="K155" i="1"/>
  <c r="H155" i="1"/>
  <c r="I155" i="1" s="1"/>
  <c r="N154" i="1"/>
  <c r="O154" i="1" s="1"/>
  <c r="P154" i="1" s="1"/>
  <c r="K154" i="1"/>
  <c r="H154" i="1"/>
  <c r="I154" i="1" s="1"/>
  <c r="N153" i="1"/>
  <c r="O153" i="1" s="1"/>
  <c r="P153" i="1" s="1"/>
  <c r="K153" i="1"/>
  <c r="H153" i="1"/>
  <c r="I153" i="1" s="1"/>
  <c r="N152" i="1"/>
  <c r="O152" i="1" s="1"/>
  <c r="P152" i="1" s="1"/>
  <c r="K152" i="1"/>
  <c r="H152" i="1"/>
  <c r="I152" i="1" s="1"/>
  <c r="N151" i="1"/>
  <c r="O151" i="1" s="1"/>
  <c r="P151" i="1" s="1"/>
  <c r="K151" i="1"/>
  <c r="H151" i="1"/>
  <c r="I151" i="1" s="1"/>
  <c r="N150" i="1"/>
  <c r="O150" i="1" s="1"/>
  <c r="P150" i="1" s="1"/>
  <c r="K150" i="1"/>
  <c r="H150" i="1"/>
  <c r="I150" i="1" s="1"/>
  <c r="N134" i="1"/>
  <c r="O134" i="1" s="1"/>
  <c r="P134" i="1" s="1"/>
  <c r="K134" i="1"/>
  <c r="H134" i="1"/>
  <c r="I134" i="1" s="1"/>
  <c r="N58" i="1"/>
  <c r="O58" i="1" s="1"/>
  <c r="P58" i="1" s="1"/>
  <c r="K58" i="1"/>
  <c r="H58" i="1"/>
  <c r="I58" i="1" s="1"/>
  <c r="N57" i="1"/>
  <c r="O57" i="1" s="1"/>
  <c r="P57" i="1" s="1"/>
  <c r="K57" i="1"/>
  <c r="H57" i="1"/>
  <c r="I57" i="1" s="1"/>
  <c r="N56" i="1"/>
  <c r="O56" i="1" s="1"/>
  <c r="P56" i="1" s="1"/>
  <c r="K56" i="1"/>
  <c r="H56" i="1"/>
  <c r="I56" i="1" s="1"/>
  <c r="N55" i="1"/>
  <c r="O55" i="1" s="1"/>
  <c r="P55" i="1" s="1"/>
  <c r="K55" i="1"/>
  <c r="H55" i="1"/>
  <c r="I55" i="1" s="1"/>
  <c r="N53" i="1"/>
  <c r="O53" i="1" s="1"/>
  <c r="P53" i="1" s="1"/>
  <c r="K53" i="1"/>
  <c r="H53" i="1"/>
  <c r="I53" i="1" s="1"/>
  <c r="N29" i="1"/>
  <c r="O29" i="1" s="1"/>
  <c r="P29" i="1" s="1"/>
  <c r="K29" i="1"/>
  <c r="H29" i="1"/>
  <c r="I29" i="1" s="1"/>
  <c r="N28" i="1"/>
  <c r="O28" i="1" s="1"/>
  <c r="P28" i="1" s="1"/>
  <c r="K28" i="1"/>
  <c r="H28" i="1"/>
  <c r="I28" i="1" s="1"/>
  <c r="N26" i="1"/>
  <c r="O26" i="1" s="1"/>
  <c r="P26" i="1" s="1"/>
  <c r="K26" i="1"/>
  <c r="H26" i="1"/>
  <c r="I26" i="1" s="1"/>
  <c r="H54" i="1" l="1"/>
  <c r="H133" i="1"/>
  <c r="H387" i="1"/>
  <c r="O54" i="1"/>
  <c r="O133" i="1"/>
  <c r="O247" i="1"/>
  <c r="O387" i="1"/>
  <c r="Q703" i="1"/>
  <c r="Q727" i="1"/>
  <c r="Q390" i="1"/>
  <c r="Q692" i="1"/>
  <c r="Q53" i="1"/>
  <c r="Q374" i="1"/>
  <c r="Q392" i="1"/>
  <c r="Q700" i="1"/>
  <c r="Q694" i="1"/>
  <c r="Q707" i="1"/>
  <c r="Q248" i="1"/>
  <c r="Q697" i="1"/>
  <c r="Q693" i="1"/>
  <c r="Q373" i="1"/>
  <c r="Q369" i="1"/>
  <c r="Q380" i="1"/>
  <c r="Q370" i="1"/>
  <c r="Q378" i="1"/>
  <c r="Q379" i="1"/>
  <c r="Q175" i="1"/>
  <c r="Q375" i="1"/>
  <c r="Q150" i="1"/>
  <c r="Q153" i="1"/>
  <c r="Q174" i="1"/>
  <c r="Q312" i="1"/>
  <c r="Q341" i="1"/>
  <c r="Q343" i="1"/>
  <c r="Q349" i="1"/>
  <c r="Q351" i="1"/>
  <c r="Q357" i="1"/>
  <c r="Q358" i="1"/>
  <c r="Q368" i="1"/>
  <c r="Q56" i="1"/>
  <c r="Q154" i="1"/>
  <c r="Q172" i="1"/>
  <c r="Q224" i="1"/>
  <c r="Q278" i="1"/>
  <c r="Q382" i="1"/>
  <c r="Q173" i="1"/>
  <c r="Q281" i="1"/>
  <c r="Q347" i="1"/>
  <c r="Q355" i="1"/>
  <c r="Q360" i="1"/>
  <c r="Q55" i="1"/>
  <c r="Q155" i="1"/>
  <c r="Q391" i="1"/>
  <c r="Q389" i="1"/>
  <c r="Q395" i="1"/>
  <c r="Q401" i="1"/>
  <c r="Q402" i="1"/>
  <c r="Q388" i="1"/>
  <c r="Q394" i="1"/>
  <c r="Q396" i="1"/>
  <c r="Q393" i="1"/>
  <c r="Q280" i="1"/>
  <c r="Q313" i="1"/>
  <c r="Q319" i="1"/>
  <c r="Q342" i="1"/>
  <c r="Q344" i="1"/>
  <c r="Q348" i="1"/>
  <c r="Q350" i="1"/>
  <c r="Q353" i="1"/>
  <c r="Q354" i="1"/>
  <c r="Q356" i="1"/>
  <c r="Q359" i="1"/>
  <c r="Q363" i="1"/>
  <c r="Q282" i="1"/>
  <c r="Q372" i="1"/>
  <c r="Q371" i="1"/>
  <c r="Q177" i="1"/>
  <c r="Q209" i="1"/>
  <c r="Q176" i="1"/>
  <c r="Q182" i="1"/>
  <c r="Q134" i="1"/>
  <c r="Q152" i="1"/>
  <c r="Q151" i="1"/>
  <c r="Q58" i="1"/>
  <c r="Q57" i="1"/>
  <c r="Q28" i="1"/>
  <c r="Q26" i="1"/>
  <c r="Q29" i="1"/>
  <c r="F318" i="1"/>
  <c r="F315" i="1"/>
  <c r="P315" i="1" s="1"/>
  <c r="F314" i="1"/>
  <c r="K318" i="1" l="1"/>
  <c r="R387" i="1"/>
  <c r="R133" i="1"/>
  <c r="R54" i="1"/>
  <c r="F317" i="1"/>
  <c r="K314" i="1"/>
  <c r="I318" i="1"/>
  <c r="P314" i="1"/>
  <c r="K315" i="1"/>
  <c r="I315" i="1"/>
  <c r="Q315" i="1" s="1"/>
  <c r="I314" i="1"/>
  <c r="P318" i="1"/>
  <c r="F316" i="1"/>
  <c r="Q314" i="1" l="1"/>
  <c r="Q318" i="1"/>
  <c r="K316" i="1"/>
  <c r="I316" i="1"/>
  <c r="P316" i="1"/>
  <c r="K317" i="1"/>
  <c r="I317" i="1"/>
  <c r="P317" i="1"/>
  <c r="H279" i="1" l="1"/>
  <c r="O279" i="1"/>
  <c r="Q316" i="1"/>
  <c r="Q317" i="1"/>
  <c r="R279" i="1" l="1"/>
  <c r="H23" i="1"/>
  <c r="I23" i="1" s="1"/>
  <c r="K23" i="1"/>
  <c r="N23" i="1"/>
  <c r="O23" i="1" s="1"/>
  <c r="P23" i="1" s="1"/>
  <c r="H24" i="1"/>
  <c r="I24" i="1" s="1"/>
  <c r="K24" i="1"/>
  <c r="N24" i="1"/>
  <c r="O24" i="1" s="1"/>
  <c r="P24" i="1" s="1"/>
  <c r="H66" i="1"/>
  <c r="I66" i="1" s="1"/>
  <c r="K66" i="1"/>
  <c r="N66" i="1"/>
  <c r="O66" i="1" s="1"/>
  <c r="P66" i="1" s="1"/>
  <c r="H75" i="1"/>
  <c r="I75" i="1" s="1"/>
  <c r="K75" i="1"/>
  <c r="N75" i="1"/>
  <c r="O75" i="1" s="1"/>
  <c r="P75" i="1" s="1"/>
  <c r="H76" i="1"/>
  <c r="I76" i="1" s="1"/>
  <c r="K76" i="1"/>
  <c r="N76" i="1"/>
  <c r="O76" i="1" s="1"/>
  <c r="P76" i="1" s="1"/>
  <c r="H124" i="1"/>
  <c r="I124" i="1" s="1"/>
  <c r="K124" i="1"/>
  <c r="N124" i="1"/>
  <c r="O124" i="1" s="1"/>
  <c r="P124" i="1" s="1"/>
  <c r="H427" i="1"/>
  <c r="I427" i="1" s="1"/>
  <c r="K427" i="1"/>
  <c r="N427" i="1"/>
  <c r="O427" i="1" s="1"/>
  <c r="P427" i="1" s="1"/>
  <c r="H475" i="1"/>
  <c r="I475" i="1" s="1"/>
  <c r="K475" i="1"/>
  <c r="N475" i="1"/>
  <c r="O475" i="1" s="1"/>
  <c r="P475" i="1" s="1"/>
  <c r="H477" i="1"/>
  <c r="I477" i="1" s="1"/>
  <c r="K477" i="1"/>
  <c r="N477" i="1"/>
  <c r="O477" i="1" s="1"/>
  <c r="P477" i="1" s="1"/>
  <c r="H480" i="1"/>
  <c r="I480" i="1" s="1"/>
  <c r="K480" i="1"/>
  <c r="N480" i="1"/>
  <c r="O480" i="1" s="1"/>
  <c r="P480" i="1" s="1"/>
  <c r="H665" i="1"/>
  <c r="I665" i="1" s="1"/>
  <c r="K665" i="1"/>
  <c r="N665" i="1"/>
  <c r="O665" i="1" s="1"/>
  <c r="P665" i="1" s="1"/>
  <c r="H671" i="1"/>
  <c r="I671" i="1" s="1"/>
  <c r="K671" i="1"/>
  <c r="N671" i="1"/>
  <c r="O671" i="1" s="1"/>
  <c r="P671" i="1" s="1"/>
  <c r="H673" i="1"/>
  <c r="I673" i="1" s="1"/>
  <c r="K673" i="1"/>
  <c r="N673" i="1"/>
  <c r="O673" i="1" s="1"/>
  <c r="P673" i="1" s="1"/>
  <c r="H678" i="1"/>
  <c r="I678" i="1" s="1"/>
  <c r="K678" i="1"/>
  <c r="N678" i="1"/>
  <c r="O678" i="1" s="1"/>
  <c r="P678" i="1" s="1"/>
  <c r="H684" i="1"/>
  <c r="I684" i="1" s="1"/>
  <c r="K684" i="1"/>
  <c r="N684" i="1"/>
  <c r="O684" i="1" s="1"/>
  <c r="P684" i="1" s="1"/>
  <c r="H725" i="1"/>
  <c r="I725" i="1" s="1"/>
  <c r="K725" i="1"/>
  <c r="N725" i="1"/>
  <c r="O725" i="1" s="1"/>
  <c r="P725" i="1" s="1"/>
  <c r="H65" i="1" l="1"/>
  <c r="I65" i="1" s="1"/>
  <c r="O65" i="1"/>
  <c r="P65" i="1" s="1"/>
  <c r="O672" i="1"/>
  <c r="P672" i="1" s="1"/>
  <c r="H672" i="1"/>
  <c r="I672" i="1" s="1"/>
  <c r="P247" i="1"/>
  <c r="I279" i="1"/>
  <c r="P133" i="1"/>
  <c r="H476" i="1"/>
  <c r="I476" i="1" s="1"/>
  <c r="P387" i="1"/>
  <c r="P279" i="1"/>
  <c r="I171" i="1"/>
  <c r="I133" i="1"/>
  <c r="P54" i="1"/>
  <c r="H664" i="1"/>
  <c r="I664" i="1" s="1"/>
  <c r="O426" i="1"/>
  <c r="P426" i="1" s="1"/>
  <c r="I247" i="1"/>
  <c r="O25" i="1"/>
  <c r="P25" i="1" s="1"/>
  <c r="O476" i="1"/>
  <c r="P476" i="1" s="1"/>
  <c r="I387" i="1"/>
  <c r="P171" i="1"/>
  <c r="I54" i="1"/>
  <c r="O664" i="1"/>
  <c r="P664" i="1" s="1"/>
  <c r="H426" i="1"/>
  <c r="I426" i="1" s="1"/>
  <c r="H25" i="1"/>
  <c r="I25" i="1" s="1"/>
  <c r="Q124" i="1"/>
  <c r="Q480" i="1"/>
  <c r="Q477" i="1"/>
  <c r="Q75" i="1"/>
  <c r="Q665" i="1"/>
  <c r="Q678" i="1"/>
  <c r="Q24" i="1"/>
  <c r="Q684" i="1"/>
  <c r="Q671" i="1"/>
  <c r="Q673" i="1"/>
  <c r="Q725" i="1"/>
  <c r="Q475" i="1"/>
  <c r="Q427" i="1"/>
  <c r="Q76" i="1"/>
  <c r="Q66" i="1"/>
  <c r="Q23" i="1"/>
  <c r="R65" i="1" l="1"/>
  <c r="R672" i="1"/>
  <c r="Q133" i="1"/>
  <c r="Q247" i="1"/>
  <c r="Q476" i="1"/>
  <c r="Q672" i="1"/>
  <c r="Q279" i="1"/>
  <c r="Q664" i="1"/>
  <c r="Q426" i="1"/>
  <c r="Q54" i="1"/>
  <c r="Q65" i="1"/>
  <c r="Q387" i="1"/>
  <c r="Q171" i="1"/>
  <c r="Q25" i="1"/>
  <c r="R25" i="1"/>
  <c r="N22" i="1" l="1"/>
  <c r="O22" i="1" s="1"/>
  <c r="P22" i="1" s="1"/>
  <c r="K22" i="1"/>
  <c r="R14" i="1" s="1"/>
  <c r="H22" i="1"/>
  <c r="I22" i="1" s="1"/>
  <c r="R5" i="1" s="1"/>
  <c r="R6" i="1" l="1"/>
  <c r="R9" i="1" s="1"/>
  <c r="Q22" i="1"/>
  <c r="R7" i="1" l="1"/>
  <c r="R12" i="1" s="1"/>
  <c r="B23" i="1"/>
  <c r="B21" i="1" l="1"/>
  <c r="B20" i="1"/>
  <c r="R21" i="1" l="1"/>
  <c r="R476" i="1" l="1"/>
  <c r="R426" i="1"/>
  <c r="R664" i="1"/>
  <c r="R8" i="1" l="1"/>
  <c r="R10" i="1" l="1"/>
  <c r="R247" i="1"/>
  <c r="R11" i="1" l="1"/>
  <c r="R13" i="1" s="1"/>
</calcChain>
</file>

<file path=xl/sharedStrings.xml><?xml version="1.0" encoding="utf-8"?>
<sst xmlns="http://schemas.openxmlformats.org/spreadsheetml/2006/main" count="1131" uniqueCount="607">
  <si>
    <t>CONSTRUCTION COST ESTIMATE BREAKDOWN</t>
  </si>
  <si>
    <t>ITEM DESCRIPTION</t>
  </si>
  <si>
    <t>CONTRACTOR</t>
  </si>
  <si>
    <t>ADDRESS</t>
  </si>
  <si>
    <t>LINE
TOTAL</t>
  </si>
  <si>
    <t>LINE
NO.</t>
  </si>
  <si>
    <t>UNIT OF
MEASURE</t>
  </si>
  <si>
    <t>LABOR
HOURS</t>
  </si>
  <si>
    <t>GENERAL REQUIREMENTS</t>
  </si>
  <si>
    <t>CONCRETE</t>
  </si>
  <si>
    <t>MASONRY</t>
  </si>
  <si>
    <t>METALS</t>
  </si>
  <si>
    <t>WOOD, PLASTICS AND COMPOSITES</t>
  </si>
  <si>
    <t>THERMAL AND MOISTURE PROTECTION</t>
  </si>
  <si>
    <t>OPENINGS</t>
  </si>
  <si>
    <t>FINISHES</t>
  </si>
  <si>
    <t>TRADE
TOTAL</t>
  </si>
  <si>
    <t>TOTAL COST</t>
  </si>
  <si>
    <t>UNIT PRICE</t>
  </si>
  <si>
    <t>LABOR</t>
  </si>
  <si>
    <t>MATERIAL</t>
  </si>
  <si>
    <t xml:space="preserve">QUANTITY </t>
  </si>
  <si>
    <t>UNIT LABOR HOUR</t>
  </si>
  <si>
    <t>SPECIALTIES</t>
  </si>
  <si>
    <t>PLUMBING</t>
  </si>
  <si>
    <t>ELECTRICAL</t>
  </si>
  <si>
    <t>EARTHWORK</t>
  </si>
  <si>
    <t>EXTERIOR IMPROVEMENTS</t>
  </si>
  <si>
    <t>PROJECT LOCATION</t>
  </si>
  <si>
    <t>HEATING, VENTILATION AND AIR CONDITIONING (HVAC)</t>
  </si>
  <si>
    <t>TOTAL MATERIAL COST</t>
  </si>
  <si>
    <t>TOTAL LABOR COST</t>
  </si>
  <si>
    <t>SUBTOTAL</t>
  </si>
  <si>
    <t>SALES TAX</t>
  </si>
  <si>
    <t>LABOR BURDEN</t>
  </si>
  <si>
    <t>BONDING</t>
  </si>
  <si>
    <t xml:space="preserve">CONTINGENCY / WASTAGE </t>
  </si>
  <si>
    <t>PROPOSED PROJECT AMOUNT</t>
  </si>
  <si>
    <t>SCOPE OF WORK</t>
  </si>
  <si>
    <t>DATE</t>
  </si>
  <si>
    <t>MAT. FAC.</t>
  </si>
  <si>
    <t>LAB. FAC.</t>
  </si>
  <si>
    <t>OVERHEAD &amp; PROFIT</t>
  </si>
  <si>
    <t>TOTAL MANHOURS</t>
  </si>
  <si>
    <t>DIV. 01</t>
  </si>
  <si>
    <t>DIV. 03</t>
  </si>
  <si>
    <t>DIV. 04</t>
  </si>
  <si>
    <t>DIV. 05</t>
  </si>
  <si>
    <t>DIV. 06</t>
  </si>
  <si>
    <t>DIV. 07</t>
  </si>
  <si>
    <t>DIV. 08</t>
  </si>
  <si>
    <t>DIV. 09</t>
  </si>
  <si>
    <t>DIV. 10</t>
  </si>
  <si>
    <t>DIV. 11</t>
  </si>
  <si>
    <t>DIV. 12</t>
  </si>
  <si>
    <t>DIV. 22</t>
  </si>
  <si>
    <t>DIV. 23</t>
  </si>
  <si>
    <t>DIV. 26</t>
  </si>
  <si>
    <t>DIV. 31</t>
  </si>
  <si>
    <t>DIV. 32</t>
  </si>
  <si>
    <t>DWG REF./
CSI SEC.</t>
  </si>
  <si>
    <t>CREW</t>
  </si>
  <si>
    <t>LABOR RATE</t>
  </si>
  <si>
    <t>PROJECT NAME</t>
  </si>
  <si>
    <t>PERMITS, SITE SUPERVISION, FINAL CLEANUP &amp; DUMPSTER</t>
  </si>
  <si>
    <t>LS</t>
  </si>
  <si>
    <t>SUBTOTAL MATERIAL</t>
  </si>
  <si>
    <t>SUBTOTAL LABOR</t>
  </si>
  <si>
    <t>EQUIPMENTS</t>
  </si>
  <si>
    <t>FURNISHINGS</t>
  </si>
  <si>
    <t>STUDS</t>
  </si>
  <si>
    <t>SF</t>
  </si>
  <si>
    <t>LF</t>
  </si>
  <si>
    <t>BOTTOM PLATES</t>
  </si>
  <si>
    <t>RISERS</t>
  </si>
  <si>
    <t>GYPSUM BOARD</t>
  </si>
  <si>
    <t>NO. OF SHEETS</t>
  </si>
  <si>
    <t>EA</t>
  </si>
  <si>
    <t xml:space="preserve">ADHESIVE </t>
  </si>
  <si>
    <t>TUBES</t>
  </si>
  <si>
    <t>TAPPING</t>
  </si>
  <si>
    <t>ROLLS</t>
  </si>
  <si>
    <t>DRYWALL SCREWS</t>
  </si>
  <si>
    <t>LBS</t>
  </si>
  <si>
    <t>MUD PLASTER</t>
  </si>
  <si>
    <t>5/8" THK. GYPSUM BOARD AT CEILING</t>
  </si>
  <si>
    <t>TOILET ACCESSORIES</t>
  </si>
  <si>
    <t>NOTE: ABOVE ITEMS ARE ASSUMED TO BE FURNISHED AND INSTALLED BY G.C..</t>
  </si>
  <si>
    <t xml:space="preserve">CEILING </t>
  </si>
  <si>
    <t>WOOD STAIR LANDING</t>
  </si>
  <si>
    <t>STAIR</t>
  </si>
  <si>
    <t>FLOORING</t>
  </si>
  <si>
    <t>BASE</t>
  </si>
  <si>
    <t>WALLS</t>
  </si>
  <si>
    <t>WALL PAINT</t>
  </si>
  <si>
    <t>WALL TILES</t>
  </si>
  <si>
    <t>CEILING</t>
  </si>
  <si>
    <t>CEILING PAINT</t>
  </si>
  <si>
    <t>EXTERIOR FINISHES</t>
  </si>
  <si>
    <t>INSULATION</t>
  </si>
  <si>
    <t>CMU WALL</t>
  </si>
  <si>
    <t>BOND BEAM</t>
  </si>
  <si>
    <t>GREENBRIER ROAD, HUNTSVILLE, ALABAMA 35756</t>
  </si>
  <si>
    <t>COMPLETE SCOPE OF WORK</t>
  </si>
  <si>
    <t>PROPOSED CONVENIENCE STORE</t>
  </si>
  <si>
    <t>DUMPSTER ENCLOSURE</t>
  </si>
  <si>
    <t>6" THK. CONCRETE SLAB W/ 6x6, 6/6 W.W.F &amp; 18" #5 DOWELS @12" O.C. OVER 6" COMPACTED STONE FILL</t>
  </si>
  <si>
    <t>CONCRETE SLAB</t>
  </si>
  <si>
    <t>CONCRETE PAD</t>
  </si>
  <si>
    <t>8" THK. CONCRETE PAD W/ #4 REINFORCING TOP &amp; BOTTOM @18" O.C. EACH WAY</t>
  </si>
  <si>
    <t xml:space="preserve">SHERWIN WILLIAMS - ARMORSEAL REXTHANE I FOOR COATING AT DUMPSTER CONCRETE SLAB </t>
  </si>
  <si>
    <t>ONE COAT OF PRIMER W/ TWO COATS OF PAINT AT CMU WALL</t>
  </si>
  <si>
    <t>FOOTINGS</t>
  </si>
  <si>
    <t>2'-0" x 1'-0" CONTINUOUS CONCRETE FOOTING W/ 3 #5 CONT. BARS @ #4 TIES @24" O.C.</t>
  </si>
  <si>
    <t>CY</t>
  </si>
  <si>
    <t>SLAB EDGE</t>
  </si>
  <si>
    <t>SLAB EDGE W/ 3 #5 CONT. BARS &amp; #4 TIES @12" O.C.</t>
  </si>
  <si>
    <t>2'-0" DIA. X 3'-0"D CONCRETE BOLLARD FOOTING</t>
  </si>
  <si>
    <t>2'-6" DIA. X 3'-0"D CONCRETE BOLLARD FOOTING</t>
  </si>
  <si>
    <t>FORMWORK</t>
  </si>
  <si>
    <t>FORMWORK PROVIDED FOR FOOTINGS</t>
  </si>
  <si>
    <t>EXCAVATION</t>
  </si>
  <si>
    <t>EXCAVATION PROVIDED FOR FOOTINGS</t>
  </si>
  <si>
    <t>d</t>
  </si>
  <si>
    <t>BACKFILL PROVIDED FOR FOOTINGS</t>
  </si>
  <si>
    <t>BACKFILL</t>
  </si>
  <si>
    <t>AREA DRAIN</t>
  </si>
  <si>
    <t>12"x12" FLAT TOP HEAVY DUTY CAST IRON AREA DRAIN. 
(ZURN MODEL Z610)</t>
  </si>
  <si>
    <t>8" CONT. BOND BEAM W/ 2 #5 BARS</t>
  </si>
  <si>
    <t>GATES</t>
  </si>
  <si>
    <t>11'-0"W x 6'-8"H STEEL GATE W/ 4"x4" TUBE DTEEL FRAME (PAINTED) &amp; 
PRE-FINISHED METAL SIDING PANELS</t>
  </si>
  <si>
    <t>ROOFING</t>
  </si>
  <si>
    <t>PRE-FINISHED STANDING SEAM METAL ROOFING</t>
  </si>
  <si>
    <t>PRE-FINISHED ALUM. EAVE TRIM</t>
  </si>
  <si>
    <t>BEAMS/ANGLES</t>
  </si>
  <si>
    <t>COLUMNS</t>
  </si>
  <si>
    <t>L3"x3"x1/4"</t>
  </si>
  <si>
    <t>TS 4"x6"x1/4"</t>
  </si>
  <si>
    <t>8" THK.CONCRETE FILLED CMU WALL W/ #5 BARS @48" O.C. &amp; TRUSS TYPE HORIZONTAL REINFORCING @16" O.C. VERTICALLY</t>
  </si>
  <si>
    <t>TS 4"x6"x1/4" STEELTUBE COLUMNS (PAINTED)
NO. OF COLUMNS @11'-9" HT: 3
NO. OF COLUMNS @12'-4" HT: 2</t>
  </si>
  <si>
    <t>DUMPSTER</t>
  </si>
  <si>
    <r>
      <t xml:space="preserve">NEW DUMPSTER (BY OWNER)
</t>
    </r>
    <r>
      <rPr>
        <b/>
        <sz val="10"/>
        <rFont val="Calibri"/>
        <family val="2"/>
        <scheme val="minor"/>
      </rPr>
      <t>NOTE: SPECS NOT DEFINED</t>
    </r>
  </si>
  <si>
    <t>CONTINUOUS FOOTING</t>
  </si>
  <si>
    <t>8" THK. CMU STEM WALL W/ #4 BARS FULLY GROUTED @48" O.C</t>
  </si>
  <si>
    <t>CMU STEM WALL</t>
  </si>
  <si>
    <t>SPREAD FOOTINGS</t>
  </si>
  <si>
    <r>
      <rPr>
        <b/>
        <sz val="10"/>
        <rFont val="Calibri"/>
        <family val="2"/>
        <scheme val="minor"/>
      </rPr>
      <t xml:space="preserve">W24: </t>
    </r>
    <r>
      <rPr>
        <sz val="10"/>
        <rFont val="Calibri"/>
        <family val="2"/>
        <scheme val="minor"/>
      </rPr>
      <t>2'-0" x 1'-0"D CONT. STRIP FOOTING W/ (3) #4 CONT. &amp; 
#4 BARS @24" O.C. SHORT</t>
    </r>
  </si>
  <si>
    <t>SLAB</t>
  </si>
  <si>
    <t>CONTROL JOINTS</t>
  </si>
  <si>
    <t>BEAMS</t>
  </si>
  <si>
    <t>HSS10x5x3/8 BEAM</t>
  </si>
  <si>
    <t>W10x12 BEAM</t>
  </si>
  <si>
    <t>W14x22 BEAM</t>
  </si>
  <si>
    <t>W16x26 BEAM</t>
  </si>
  <si>
    <t>W16x31 BEAM</t>
  </si>
  <si>
    <t>W18x35 BEAM</t>
  </si>
  <si>
    <t>W18x40 BEAM</t>
  </si>
  <si>
    <t>W21x44 BEAM</t>
  </si>
  <si>
    <t>W24x55 BEAM</t>
  </si>
  <si>
    <t>HSS6x2x1/4 HEADER</t>
  </si>
  <si>
    <t>HEADERS</t>
  </si>
  <si>
    <t>PIERS</t>
  </si>
  <si>
    <t>2'-0" x 2'-0" x 1'-4"D CONCRETE PIER W/ (8) #6 BARS VERT. W/ (5) #4 TIES @TOP THEN 12" O.C.
NO. OF PIERS: 16</t>
  </si>
  <si>
    <r>
      <t xml:space="preserve">F42: </t>
    </r>
    <r>
      <rPr>
        <sz val="10"/>
        <rFont val="Calibri"/>
        <family val="2"/>
        <scheme val="minor"/>
      </rPr>
      <t>3'-6" x 3'-6" x 1'-0"D CONCRETE SPREAD FOOTING W/ (5) #4 BARS EACH WAY
NO. OF FOOTINGS: 1</t>
    </r>
  </si>
  <si>
    <r>
      <t xml:space="preserve">F48: </t>
    </r>
    <r>
      <rPr>
        <sz val="10"/>
        <rFont val="Calibri"/>
        <family val="2"/>
        <scheme val="minor"/>
      </rPr>
      <t>4'-0" x 4'-0" x 1'-0"D CONCRETE SPREAD FOOTING W/ (6) #4 BARS EACH WAY
NO. OF FOOTINGS: 6</t>
    </r>
  </si>
  <si>
    <r>
      <t xml:space="preserve">F54: </t>
    </r>
    <r>
      <rPr>
        <sz val="10"/>
        <rFont val="Calibri"/>
        <family val="2"/>
        <scheme val="minor"/>
      </rPr>
      <t>4'-6" x 4'-6" x 1'-0"D CONCRETE SPREAD FOOTING W/ (4) #5 BARS EACH WAY
NO. OF FOOTINGS: 3</t>
    </r>
  </si>
  <si>
    <r>
      <t xml:space="preserve">F60: </t>
    </r>
    <r>
      <rPr>
        <sz val="10"/>
        <rFont val="Calibri"/>
        <family val="2"/>
        <scheme val="minor"/>
      </rPr>
      <t>5'-0" x 5'-0" x 1'-0"D CONCRETE SPREAD FOOTING W/ (5) #5 BARS EACH WAY
NO. OF FOOTINGS: 6</t>
    </r>
  </si>
  <si>
    <r>
      <t xml:space="preserve">F66: </t>
    </r>
    <r>
      <rPr>
        <sz val="10"/>
        <rFont val="Calibri"/>
        <family val="2"/>
        <scheme val="minor"/>
      </rPr>
      <t>5'-6" x 5'-6" x 1'-1"D CONCRETE SPREAD FOOTING W/ (6) #5 BARS EACH WAY
NO. OF FOOTINGS: 4</t>
    </r>
  </si>
  <si>
    <t>FORMWORK PROVIDED FOR FOOTINGS &amp; PIERS</t>
  </si>
  <si>
    <t>EXCAVATION PROVIDED FOR FOOTINGS &amp; PIERS</t>
  </si>
  <si>
    <t>BACKFILL PROVIDED FOR FOOTINGS &amp; PIERS</t>
  </si>
  <si>
    <t>DECKING</t>
  </si>
  <si>
    <t>1-1/2" x 22 GA. TYPE B 1.5B22 METAL DECK</t>
  </si>
  <si>
    <t>JOISTS</t>
  </si>
  <si>
    <t>2.5K3 JOISTS @3'-9" O.C.</t>
  </si>
  <si>
    <t>2.5K3 JOISTS @5'-0" O.C.</t>
  </si>
  <si>
    <t>800S162-33 JOISTS @16" O.C.</t>
  </si>
  <si>
    <t>1000S162-54 JOISTS @16" O.C.</t>
  </si>
  <si>
    <t>L3x3x1/4 CONT. ANGLE</t>
  </si>
  <si>
    <t>L4x4x1/4 ANGLE</t>
  </si>
  <si>
    <t>L4x4x5/16 ANGLE</t>
  </si>
  <si>
    <t>ANGLES</t>
  </si>
  <si>
    <t>BRACING</t>
  </si>
  <si>
    <t>600S162-43 BRACING @16" O.C</t>
  </si>
  <si>
    <t>COLD-FORMED METAL TRUSS @48" O.C. BY COLD FORMED DESIGNER</t>
  </si>
  <si>
    <t>TRUSSES</t>
  </si>
  <si>
    <t>362S162 WEBB STIFFENER</t>
  </si>
  <si>
    <t>STIFFENERS &amp; CONNECTIONS</t>
  </si>
  <si>
    <t>SIMPSON RCA A223/54</t>
  </si>
  <si>
    <t>PLATES &amp; TRACKS</t>
  </si>
  <si>
    <t>2"x2"x10 GA. BENT PLATE</t>
  </si>
  <si>
    <t>1000T125-54 CONT. RIM TRACK</t>
  </si>
  <si>
    <t>3'-6''L x 0'-11"H x 0'-7"H WOOD STAIR
TREADS: 2x12
RISERS: 1x8</t>
  </si>
  <si>
    <t>2" DIA. PAINTED WOOD HANDRAIL W/ WALL BRACKETS @48" O.C.</t>
  </si>
  <si>
    <t>(3) 2x12 STRINGER</t>
  </si>
  <si>
    <t>18K ROOF JOISTS @5'-0" O.C.</t>
  </si>
  <si>
    <t>1/2" SLAB CONTROL JOINT</t>
  </si>
  <si>
    <t>0'-4" x 2'-0" CONCRETE SLAB EDGE</t>
  </si>
  <si>
    <t>STANDING SEAM METAL ROOFING</t>
  </si>
  <si>
    <t>UNDERLAYMENT</t>
  </si>
  <si>
    <t>SELF ADHERING UNDERLAYMENT</t>
  </si>
  <si>
    <t>60 MIL. TPO SINGLE-PLY MEMBRANE SYSYEM W/ UNDERLAYMENT</t>
  </si>
  <si>
    <t>2 LAYERS OF 2-1/2" RIGID POLYISO INSULATION R28.8</t>
  </si>
  <si>
    <t>CRICKET</t>
  </si>
  <si>
    <t>NEW ROOF CRICKET</t>
  </si>
  <si>
    <t>CONDUCTOR HEAD</t>
  </si>
  <si>
    <t>8"D x 12"H x 16"W PRE-FINISHED 24 GA. METAL CONDUCTOR HEAD</t>
  </si>
  <si>
    <t>SCUPPERS</t>
  </si>
  <si>
    <t>10"W x 6"H OVERFLOW SCRUPPER</t>
  </si>
  <si>
    <t>6"x6" PRE-FINISHED DOWNSPOUT</t>
  </si>
  <si>
    <t>COPING</t>
  </si>
  <si>
    <t>26 GA. GALVANIZED COPING</t>
  </si>
  <si>
    <t>FLASHING</t>
  </si>
  <si>
    <t>PRE-FINISHED CAP FLASHING W/ CLEATS @36" O.C.</t>
  </si>
  <si>
    <t>PRE-FINISHED METAL EAVE FLASHING</t>
  </si>
  <si>
    <t>CURB</t>
  </si>
  <si>
    <t>6" ROOF CURB AROUND EQUIPMENT</t>
  </si>
  <si>
    <t>FASCIA</t>
  </si>
  <si>
    <t>METAL COUNTER FLASHING W/ CONTINUOUS RECEIVER CHIP</t>
  </si>
  <si>
    <t>4" THK. SLAB ON GRADE W/ 6x6 W1.4xW1.4 WWF OVER 4" THK. GRAVEL &amp; 10 MIL. PVC VAPOR BARRIER</t>
  </si>
  <si>
    <t>1x10 FASCIA</t>
  </si>
  <si>
    <t>8" PRE-FINISHED METAL FASCIA</t>
  </si>
  <si>
    <t>BLOCKING</t>
  </si>
  <si>
    <t>2x6 BLOCKING</t>
  </si>
  <si>
    <t>PT 2x4 BLOCKING</t>
  </si>
  <si>
    <t>GUTTER &amp; DOWNSPOUT</t>
  </si>
  <si>
    <t>PRE-FINISHED ALUM. GUTTER</t>
  </si>
  <si>
    <t>3/4" USG STRUCTO CRETE STRUCTURAL CONCRETE FLOOR PANELS</t>
  </si>
  <si>
    <t>SW1.1, SW1.2</t>
  </si>
  <si>
    <t>HSS5-1/2x5-1/2x3/8 COLUMN 
NO. OF COLUMNS @21'-7" HT: 6
NO. OF COLUMNS @22'-8" HT: 6</t>
  </si>
  <si>
    <t>HSS6x6x3/8 COLUMN 
NO. OF COLUMNS @16'-0" HT: 2</t>
  </si>
  <si>
    <t>HSS8x8x3/8 COLUMN 
NO. OF COLUMNS @21'-7" HT: 6</t>
  </si>
  <si>
    <t>BASE PLATES</t>
  </si>
  <si>
    <t>1'-0" x 1'-0" x 3/4" COLUMN BASE PLATE W/ (4) 3/4" DIA. ANCHOR BOLTS</t>
  </si>
  <si>
    <t>1'-2" x 1'-2" x 3/4" COLUMN BASE PLATE W/ (4) 3/4" DIA. ANCHOR BOLTS</t>
  </si>
  <si>
    <t>2x8 JOIST @12" O.C.</t>
  </si>
  <si>
    <t xml:space="preserve">5'-6"H FLOOR MOUNTED OVERHEAD BRACED TOILET PARTITION </t>
  </si>
  <si>
    <t>NEW WALL MOUNTED SOAP DISPENSER (B212)</t>
  </si>
  <si>
    <t>NEW ELECTRIC HAND DRYER - 4" MAX. PROTRUSION - (THINAIR BY EXCEL OR EQUAL)</t>
  </si>
  <si>
    <t>24" x 30" FRAMED MIRROR</t>
  </si>
  <si>
    <t>36"L GRAB BAR (B6806 SERIES)</t>
  </si>
  <si>
    <t>18"L GRAB BAR (B6806 SERIES)</t>
  </si>
  <si>
    <t>42"L GRAB BAR (B6806 SERIES)</t>
  </si>
  <si>
    <t>NEW TOILET PAPER DISPENSER</t>
  </si>
  <si>
    <t>NEW SAINTARY NAPKIN DISPOSAL</t>
  </si>
  <si>
    <t>NEW COAT HOOK (B-212)</t>
  </si>
  <si>
    <t>NEW DIAPER CHANGING STATION (ASI 9012)</t>
  </si>
  <si>
    <t>2x BLOCKING FOR CABINETS</t>
  </si>
  <si>
    <t>NEW BLOCKING FOR TOILET ACCESSORIES</t>
  </si>
  <si>
    <t>SIGNAGES</t>
  </si>
  <si>
    <t>2'-4"W x 0'-11"H BEER SIGNAGE</t>
  </si>
  <si>
    <t>4'-10"W x 0'-11"H RESTROOM SIGNAGE</t>
  </si>
  <si>
    <t>5'-2"W x 0'-11"H COLD DRINKS SIGNAGE</t>
  </si>
  <si>
    <t>COUNTERTOP</t>
  </si>
  <si>
    <t>SOLID SURFACE COUNTERTOP</t>
  </si>
  <si>
    <t>FINISH CARPENTRY &amp; MILLWORK</t>
  </si>
  <si>
    <t>BASE CABINETS</t>
  </si>
  <si>
    <t>3'-0" DEEP BASE CABINET</t>
  </si>
  <si>
    <t>DIGITAL SCREENS</t>
  </si>
  <si>
    <t>2'-0"W x 1'-3"H DIGITAL SCREEN</t>
  </si>
  <si>
    <t>2'-4"W x 1'-3"H DIGITAL SCREEN</t>
  </si>
  <si>
    <t>15'-4"W x 2'-0"H FOOD MART EXTERIOR SIGNAGE</t>
  </si>
  <si>
    <t>8'-9"W x 1'-2"H FOOD MART EXTERIOR SIGNAGE</t>
  </si>
  <si>
    <t>9'-0"W x 2'-0"H LIQUOR EXTERIOR SIGNAGE</t>
  </si>
  <si>
    <t>11'-2"W x 2'-0"H EXTERIOR SIGNAGE</t>
  </si>
  <si>
    <t>8'-6"W x 1'-6"H EXTERIOR SIGNAGE</t>
  </si>
  <si>
    <t xml:space="preserve">WALLS </t>
  </si>
  <si>
    <t xml:space="preserve">5/8" THK. GYPSUM BOARD AT WALLS </t>
  </si>
  <si>
    <t xml:space="preserve">5/8" THK. CEMENTITUOUS BACKER BOARD AT WALLS </t>
  </si>
  <si>
    <t>METAL FRAMING</t>
  </si>
  <si>
    <t>TOP RUNNERS</t>
  </si>
  <si>
    <t>3-5/8" TOP METAL RUNNERS</t>
  </si>
  <si>
    <t>6" TOP METAL RUNNERS</t>
  </si>
  <si>
    <t>3-5/8" BOTTOM METAL RUNNERS</t>
  </si>
  <si>
    <t>6" BOTTOM METAL RUNNERS</t>
  </si>
  <si>
    <t>R-19 BATT INSULATION AT WALLS</t>
  </si>
  <si>
    <t>DRAINAGE BOARD</t>
  </si>
  <si>
    <t>DRAINAGE BOARD AT EIFS</t>
  </si>
  <si>
    <t>WEATHER BARRIER</t>
  </si>
  <si>
    <t>WEATHER RESISTIVE BARRIER AT EIFS</t>
  </si>
  <si>
    <t>SHEATHING</t>
  </si>
  <si>
    <t>5/8" THK. EXTERIOR GYPSUM SHEATHING</t>
  </si>
  <si>
    <t>EXTERIOR DOORS</t>
  </si>
  <si>
    <t>A1.1,A2.1</t>
  </si>
  <si>
    <r>
      <rPr>
        <b/>
        <sz val="10"/>
        <color theme="1"/>
        <rFont val="Calibri"/>
        <family val="2"/>
        <scheme val="minor"/>
      </rPr>
      <t>D:</t>
    </r>
    <r>
      <rPr>
        <sz val="10"/>
        <rFont val="Calibri"/>
        <family val="2"/>
        <scheme val="minor"/>
      </rPr>
      <t xml:space="preserve"> 3'-0" W x 7'-0" H x 1 3/4" THK HOLLOW METAL DOOR 
FINISH: PAINTED 
FRAME: HOLLOW METAL FRAME W/ PAINTED FINISH</t>
    </r>
  </si>
  <si>
    <t>ALUMINUM DOORS</t>
  </si>
  <si>
    <r>
      <rPr>
        <b/>
        <sz val="10"/>
        <color theme="1"/>
        <rFont val="Calibri"/>
        <family val="2"/>
        <scheme val="minor"/>
      </rPr>
      <t xml:space="preserve">B: </t>
    </r>
    <r>
      <rPr>
        <sz val="10"/>
        <rFont val="Calibri"/>
        <family val="2"/>
        <scheme val="minor"/>
      </rPr>
      <t>6'-0" W x 7'-0" H ALUMINUM DOOR 
FINISH: PREFINISH
FRAME: ALUMINUM FRAME 
GLAZING: 1/4" TEMPERED GLASS</t>
    </r>
  </si>
  <si>
    <r>
      <rPr>
        <b/>
        <sz val="10"/>
        <color theme="1"/>
        <rFont val="Calibri"/>
        <family val="2"/>
        <scheme val="minor"/>
      </rPr>
      <t>A:</t>
    </r>
    <r>
      <rPr>
        <sz val="10"/>
        <rFont val="Calibri"/>
        <family val="2"/>
        <scheme val="minor"/>
      </rPr>
      <t xml:space="preserve"> 3'-0" W x 7'-0" H  ALUMINUM DOOR 
FINISH: PREFINISH
FRAME: ALUMINUM FRAME 
GLAZING: 1/4" TEMPERED GLASS</t>
    </r>
  </si>
  <si>
    <r>
      <rPr>
        <b/>
        <sz val="10"/>
        <color theme="1"/>
        <rFont val="Calibri"/>
        <family val="2"/>
        <scheme val="minor"/>
      </rPr>
      <t>D:</t>
    </r>
    <r>
      <rPr>
        <sz val="10"/>
        <rFont val="Calibri"/>
        <family val="2"/>
        <scheme val="minor"/>
      </rPr>
      <t xml:space="preserve"> 3'-0" W x 7'-0" H ALUMINUM DOOR W/ 1'-8"W x 7'-0"H STORE FRONT 
FINISH: PREFINISH
FRAME: ALUMINUM FRAME 
GLAZING: 1/4" TEMPERED GLASS</t>
    </r>
  </si>
  <si>
    <t>INTERIOR DOORS</t>
  </si>
  <si>
    <r>
      <rPr>
        <b/>
        <sz val="10"/>
        <color theme="1"/>
        <rFont val="Calibri"/>
        <family val="2"/>
        <scheme val="minor"/>
      </rPr>
      <t xml:space="preserve">C: </t>
    </r>
    <r>
      <rPr>
        <sz val="10"/>
        <rFont val="Calibri"/>
        <family val="2"/>
        <scheme val="minor"/>
      </rPr>
      <t>3'-0" W x 7'-0" H x 1 3/4" THK WOODEN DOOR 
FINISH: STAIN 
FRAME: HOLLOW METAL FRAME W/ PAINTED FINISH</t>
    </r>
  </si>
  <si>
    <t>HARDWARE</t>
  </si>
  <si>
    <t>ALLOWANCE PROVIDED AT EXTERIOR DOORS</t>
  </si>
  <si>
    <t>ALLOWANCE PROVIDED AT INTERIOR DOORS</t>
  </si>
  <si>
    <t>WINDOWS</t>
  </si>
  <si>
    <t>A3.1,A5.1</t>
  </si>
  <si>
    <t xml:space="preserve">4'-0" W x 4'-4" H 1" CLEAR INSULATING TEMPERED </t>
  </si>
  <si>
    <t>3'-0" W x 6'-0" H 
FRAME: HOLLOW METAL 
GLAZING: 1/4" CLEAR TEMPERED GLASS</t>
  </si>
  <si>
    <t>STOREFRONTS</t>
  </si>
  <si>
    <t>A3.1,A2.1</t>
  </si>
  <si>
    <r>
      <rPr>
        <b/>
        <sz val="10"/>
        <color theme="1"/>
        <rFont val="Calibri"/>
        <family val="2"/>
        <scheme val="minor"/>
      </rPr>
      <t>A:</t>
    </r>
    <r>
      <rPr>
        <sz val="10"/>
        <rFont val="Calibri"/>
        <family val="2"/>
        <scheme val="minor"/>
      </rPr>
      <t xml:space="preserve"> 13'-4" W x 10'-6" H STOREFRONT - 1" CLEAR INSULATING TEMPERED</t>
    </r>
  </si>
  <si>
    <r>
      <rPr>
        <b/>
        <sz val="10"/>
        <color theme="1"/>
        <rFont val="Calibri"/>
        <family val="2"/>
        <scheme val="minor"/>
      </rPr>
      <t>B:</t>
    </r>
    <r>
      <rPr>
        <sz val="10"/>
        <rFont val="Calibri"/>
        <family val="2"/>
        <scheme val="minor"/>
      </rPr>
      <t xml:space="preserve"> 24'-0" W x 12'-0" H STOREFRONT - 1" CLEAR INSULATING TEMPERED</t>
    </r>
  </si>
  <si>
    <r>
      <rPr>
        <b/>
        <sz val="10"/>
        <color theme="1"/>
        <rFont val="Calibri"/>
        <family val="2"/>
        <scheme val="minor"/>
      </rPr>
      <t>C:</t>
    </r>
    <r>
      <rPr>
        <sz val="10"/>
        <rFont val="Calibri"/>
        <family val="2"/>
        <scheme val="minor"/>
      </rPr>
      <t xml:space="preserve"> 20'-0" W x 12'-0" H STOREFRONT - 1" CLEAR INSULATING TEMPERED</t>
    </r>
  </si>
  <si>
    <r>
      <rPr>
        <b/>
        <sz val="10"/>
        <color theme="1"/>
        <rFont val="Calibri"/>
        <family val="2"/>
        <scheme val="minor"/>
      </rPr>
      <t>D:</t>
    </r>
    <r>
      <rPr>
        <sz val="10"/>
        <rFont val="Calibri"/>
        <family val="2"/>
        <scheme val="minor"/>
      </rPr>
      <t xml:space="preserve"> 10'-0" W x 8'-0" H STOREFRONT - 1" CLEAR INSULATING TEMPERED</t>
    </r>
  </si>
  <si>
    <r>
      <rPr>
        <b/>
        <sz val="10"/>
        <color theme="1"/>
        <rFont val="Calibri"/>
        <family val="2"/>
        <scheme val="minor"/>
      </rPr>
      <t xml:space="preserve">E: </t>
    </r>
    <r>
      <rPr>
        <sz val="10"/>
        <rFont val="Calibri"/>
        <family val="2"/>
        <scheme val="minor"/>
      </rPr>
      <t>13'-4" W x 10'-6" H STOREFRONT - 1" CLEAR INSULATING TEMPERED</t>
    </r>
  </si>
  <si>
    <r>
      <rPr>
        <b/>
        <sz val="10"/>
        <color theme="1"/>
        <rFont val="Calibri"/>
        <family val="2"/>
        <scheme val="minor"/>
      </rPr>
      <t>F:</t>
    </r>
    <r>
      <rPr>
        <sz val="10"/>
        <rFont val="Calibri"/>
        <family val="2"/>
        <scheme val="minor"/>
      </rPr>
      <t xml:space="preserve"> 5'-4" W x 8'-8" H STOREFRONT - 1" CLEAR INSULATING TEMPERED</t>
    </r>
  </si>
  <si>
    <t>A3.1</t>
  </si>
  <si>
    <t>16" x 36" LOUVERED VENTS WITH INSERT SCREENS
FINISH: PREFINISH</t>
  </si>
  <si>
    <t>EXTERIOR TRIMS</t>
  </si>
  <si>
    <t>EXTERIOR DOOR TRIMS</t>
  </si>
  <si>
    <t>EXTERIOR WINDOW TRIMS</t>
  </si>
  <si>
    <t xml:space="preserve">SEALANT </t>
  </si>
  <si>
    <t>SEALANT AT DOORS</t>
  </si>
  <si>
    <t>INTERIOR TRIMS</t>
  </si>
  <si>
    <t>INTERIOR DOOR TRIMS</t>
  </si>
  <si>
    <t>INTERIOR WINDOW TRIMS</t>
  </si>
  <si>
    <t>SHELVING</t>
  </si>
  <si>
    <t>A7.1</t>
  </si>
  <si>
    <r>
      <rPr>
        <b/>
        <sz val="10"/>
        <rFont val="Calibri"/>
        <family val="2"/>
        <scheme val="minor"/>
      </rPr>
      <t xml:space="preserve">6: </t>
    </r>
    <r>
      <rPr>
        <sz val="10"/>
        <rFont val="Calibri"/>
        <family val="2"/>
        <scheme val="minor"/>
      </rPr>
      <t>3'-0" DEEP FLOOR MOUNTED WIRE STORAGE SHELVING</t>
    </r>
  </si>
  <si>
    <r>
      <rPr>
        <b/>
        <sz val="10"/>
        <rFont val="Calibri"/>
        <family val="2"/>
        <scheme val="minor"/>
      </rPr>
      <t>6:</t>
    </r>
    <r>
      <rPr>
        <sz val="10"/>
        <rFont val="Calibri"/>
        <family val="2"/>
        <scheme val="minor"/>
      </rPr>
      <t xml:space="preserve"> 1'-6" DEEP WALL MOUNTED WIRE STORAGE SHELVING</t>
    </r>
  </si>
  <si>
    <r>
      <rPr>
        <b/>
        <sz val="10"/>
        <rFont val="Calibri"/>
        <family val="2"/>
        <scheme val="minor"/>
      </rPr>
      <t xml:space="preserve">50: </t>
    </r>
    <r>
      <rPr>
        <sz val="10"/>
        <rFont val="Calibri"/>
        <family val="2"/>
        <scheme val="minor"/>
      </rPr>
      <t>2'-4" DEEP HOT FOOD DISPLAY SHELVES</t>
    </r>
  </si>
  <si>
    <t>RACK</t>
  </si>
  <si>
    <r>
      <rPr>
        <b/>
        <sz val="10"/>
        <rFont val="Calibri"/>
        <family val="2"/>
        <scheme val="minor"/>
      </rPr>
      <t>11:</t>
    </r>
    <r>
      <rPr>
        <sz val="10"/>
        <rFont val="Calibri"/>
        <family val="2"/>
        <scheme val="minor"/>
      </rPr>
      <t xml:space="preserve"> 4'-0" x 1'-6" CIGARETE RACK</t>
    </r>
  </si>
  <si>
    <r>
      <rPr>
        <b/>
        <sz val="10"/>
        <rFont val="Calibri"/>
        <family val="2"/>
        <scheme val="minor"/>
      </rPr>
      <t xml:space="preserve">20: </t>
    </r>
    <r>
      <rPr>
        <sz val="10"/>
        <rFont val="Calibri"/>
        <family val="2"/>
        <scheme val="minor"/>
      </rPr>
      <t>3'-0" DEEP SALES RACKS</t>
    </r>
  </si>
  <si>
    <r>
      <t xml:space="preserve">51: </t>
    </r>
    <r>
      <rPr>
        <sz val="10"/>
        <rFont val="Calibri"/>
        <family val="2"/>
        <scheme val="minor"/>
      </rPr>
      <t>1'-8" WIDE HEATED HOLDING CABINET</t>
    </r>
  </si>
  <si>
    <t>WATER COOLER/FREEZER</t>
  </si>
  <si>
    <t>11-4" x 8'-5" WALK-IN COOLER</t>
  </si>
  <si>
    <t>11-4" x 31'-7" WALK-IN COOLER</t>
  </si>
  <si>
    <t xml:space="preserve">17'-0" x 19'-8" WALK-IN COOLER </t>
  </si>
  <si>
    <t xml:space="preserve">23'-6" x 11'-3" WALK-IN COOLER </t>
  </si>
  <si>
    <t>8'-0" x 12'-0" WALK-IN COOLER / FREEZER</t>
  </si>
  <si>
    <t>KITCHEN EQUIPMENTS</t>
  </si>
  <si>
    <r>
      <rPr>
        <b/>
        <sz val="10"/>
        <color theme="1"/>
        <rFont val="Calibri"/>
        <family val="2"/>
        <scheme val="minor"/>
      </rPr>
      <t>3:</t>
    </r>
    <r>
      <rPr>
        <sz val="10"/>
        <rFont val="Calibri"/>
        <family val="2"/>
        <scheme val="minor"/>
      </rPr>
      <t xml:space="preserve"> 5'-6" x 2'-6" PASTRY DISPLAY</t>
    </r>
  </si>
  <si>
    <r>
      <rPr>
        <b/>
        <sz val="10"/>
        <color theme="1"/>
        <rFont val="Calibri"/>
        <family val="2"/>
        <scheme val="minor"/>
      </rPr>
      <t>4:</t>
    </r>
    <r>
      <rPr>
        <sz val="10"/>
        <rFont val="Calibri"/>
        <family val="2"/>
        <scheme val="minor"/>
      </rPr>
      <t xml:space="preserve"> 4'-0" x 2'-10" ICE MACHINE</t>
    </r>
  </si>
  <si>
    <r>
      <rPr>
        <b/>
        <sz val="10"/>
        <color theme="1"/>
        <rFont val="Calibri"/>
        <family val="2"/>
        <scheme val="minor"/>
      </rPr>
      <t xml:space="preserve">5: </t>
    </r>
    <r>
      <rPr>
        <sz val="10"/>
        <rFont val="Calibri"/>
        <family val="2"/>
        <scheme val="minor"/>
      </rPr>
      <t>8'-0" x 4'-0" ICE MACHINE</t>
    </r>
  </si>
  <si>
    <r>
      <rPr>
        <b/>
        <sz val="10"/>
        <color theme="1"/>
        <rFont val="Calibri"/>
        <family val="2"/>
        <scheme val="minor"/>
      </rPr>
      <t>7:</t>
    </r>
    <r>
      <rPr>
        <sz val="10"/>
        <rFont val="Calibri"/>
        <family val="2"/>
        <scheme val="minor"/>
      </rPr>
      <t xml:space="preserve"> 1'-0" x 2'-0" TEA BREWER/DISPENSER</t>
    </r>
  </si>
  <si>
    <r>
      <rPr>
        <b/>
        <sz val="10"/>
        <color theme="1"/>
        <rFont val="Calibri"/>
        <family val="2"/>
        <scheme val="minor"/>
      </rPr>
      <t>8:</t>
    </r>
    <r>
      <rPr>
        <sz val="10"/>
        <rFont val="Calibri"/>
        <family val="2"/>
        <scheme val="minor"/>
      </rPr>
      <t xml:space="preserve"> 1'-0" x 1'-6" HAND SINK IN COUNTER</t>
    </r>
  </si>
  <si>
    <r>
      <rPr>
        <b/>
        <sz val="10"/>
        <color theme="1"/>
        <rFont val="Calibri"/>
        <family val="2"/>
        <scheme val="minor"/>
      </rPr>
      <t>9:</t>
    </r>
    <r>
      <rPr>
        <sz val="10"/>
        <rFont val="Calibri"/>
        <family val="2"/>
        <scheme val="minor"/>
      </rPr>
      <t xml:space="preserve"> 2'-9" x 1'-9" MICROWAVE</t>
    </r>
  </si>
  <si>
    <r>
      <rPr>
        <b/>
        <sz val="10"/>
        <color theme="1"/>
        <rFont val="Calibri"/>
        <family val="2"/>
        <scheme val="minor"/>
      </rPr>
      <t xml:space="preserve">10: </t>
    </r>
    <r>
      <rPr>
        <sz val="10"/>
        <rFont val="Calibri"/>
        <family val="2"/>
        <scheme val="minor"/>
      </rPr>
      <t>1'-10" x 1'-6" CREAMER MACHINE</t>
    </r>
  </si>
  <si>
    <r>
      <rPr>
        <b/>
        <sz val="10"/>
        <color theme="1"/>
        <rFont val="Calibri"/>
        <family val="2"/>
        <scheme val="minor"/>
      </rPr>
      <t xml:space="preserve">12: </t>
    </r>
    <r>
      <rPr>
        <sz val="10"/>
        <rFont val="Calibri"/>
        <family val="2"/>
        <scheme val="minor"/>
      </rPr>
      <t>1'-6" x 2'-0"  COFFEE BREWER/DISPENSER</t>
    </r>
  </si>
  <si>
    <r>
      <rPr>
        <b/>
        <sz val="10"/>
        <color theme="1"/>
        <rFont val="Calibri"/>
        <family val="2"/>
        <scheme val="minor"/>
      </rPr>
      <t>13:</t>
    </r>
    <r>
      <rPr>
        <sz val="10"/>
        <rFont val="Calibri"/>
        <family val="2"/>
        <scheme val="minor"/>
      </rPr>
      <t xml:space="preserve"> 3'-0" x 2'-0" ICE CREAM MERCHANDISER</t>
    </r>
  </si>
  <si>
    <r>
      <rPr>
        <b/>
        <sz val="10"/>
        <color theme="1"/>
        <rFont val="Calibri"/>
        <family val="2"/>
        <scheme val="minor"/>
      </rPr>
      <t>15:</t>
    </r>
    <r>
      <rPr>
        <sz val="10"/>
        <rFont val="Calibri"/>
        <family val="2"/>
        <scheme val="minor"/>
      </rPr>
      <t xml:space="preserve"> 3'-0" x 2'-6" STAINLESS STEEEL WORK TABLE WITH REFRIGERATED STORAGE BELOW</t>
    </r>
  </si>
  <si>
    <r>
      <rPr>
        <b/>
        <sz val="10"/>
        <color theme="1"/>
        <rFont val="Calibri"/>
        <family val="2"/>
        <scheme val="minor"/>
      </rPr>
      <t>18:</t>
    </r>
    <r>
      <rPr>
        <sz val="10"/>
        <rFont val="Calibri"/>
        <family val="2"/>
        <scheme val="minor"/>
      </rPr>
      <t xml:space="preserve"> 1'-6" x 1'-6" POINT OF SALE</t>
    </r>
  </si>
  <si>
    <r>
      <rPr>
        <b/>
        <sz val="10"/>
        <color theme="1"/>
        <rFont val="Calibri"/>
        <family val="2"/>
        <scheme val="minor"/>
      </rPr>
      <t>19:</t>
    </r>
    <r>
      <rPr>
        <sz val="10"/>
        <rFont val="Calibri"/>
        <family val="2"/>
        <scheme val="minor"/>
      </rPr>
      <t xml:space="preserve"> 2'-0" x 1'-6" UNDERCOUNTER SAFE</t>
    </r>
  </si>
  <si>
    <r>
      <rPr>
        <b/>
        <sz val="10"/>
        <color theme="1"/>
        <rFont val="Calibri"/>
        <family val="2"/>
        <scheme val="minor"/>
      </rPr>
      <t>21:</t>
    </r>
    <r>
      <rPr>
        <sz val="10"/>
        <rFont val="Calibri"/>
        <family val="2"/>
        <scheme val="minor"/>
      </rPr>
      <t xml:space="preserve"> 1'-10" x 4" ELECTRICAL / TELCO / GAS / TELEPHONE PANELS</t>
    </r>
  </si>
  <si>
    <r>
      <rPr>
        <b/>
        <sz val="10"/>
        <color theme="1"/>
        <rFont val="Calibri"/>
        <family val="2"/>
        <scheme val="minor"/>
      </rPr>
      <t>24:</t>
    </r>
    <r>
      <rPr>
        <sz val="10"/>
        <rFont val="Calibri"/>
        <family val="2"/>
        <scheme val="minor"/>
      </rPr>
      <t xml:space="preserve"> 3'-0" x 2'-6" WORK-TOP GRIDDLE</t>
    </r>
  </si>
  <si>
    <r>
      <rPr>
        <b/>
        <sz val="10"/>
        <color theme="1"/>
        <rFont val="Calibri"/>
        <family val="2"/>
        <scheme val="minor"/>
      </rPr>
      <t>24:</t>
    </r>
    <r>
      <rPr>
        <sz val="10"/>
        <rFont val="Calibri"/>
        <family val="2"/>
        <scheme val="minor"/>
      </rPr>
      <t xml:space="preserve"> 2'-0" x 2'-6" WORK-TOP GRIDDLE</t>
    </r>
  </si>
  <si>
    <r>
      <rPr>
        <b/>
        <sz val="10"/>
        <color theme="1"/>
        <rFont val="Calibri"/>
        <family val="2"/>
        <scheme val="minor"/>
      </rPr>
      <t xml:space="preserve">25: </t>
    </r>
    <r>
      <rPr>
        <sz val="10"/>
        <rFont val="Calibri"/>
        <family val="2"/>
        <scheme val="minor"/>
      </rPr>
      <t>1'-6" x 2'-4" FRYER</t>
    </r>
  </si>
  <si>
    <r>
      <rPr>
        <b/>
        <sz val="10"/>
        <color theme="1"/>
        <rFont val="Calibri"/>
        <family val="2"/>
        <scheme val="minor"/>
      </rPr>
      <t>26:</t>
    </r>
    <r>
      <rPr>
        <sz val="10"/>
        <rFont val="Calibri"/>
        <family val="2"/>
        <scheme val="minor"/>
      </rPr>
      <t xml:space="preserve"> 2'-6" x 1'-4" BAG BOX</t>
    </r>
  </si>
  <si>
    <r>
      <rPr>
        <b/>
        <sz val="10"/>
        <color theme="1"/>
        <rFont val="Calibri"/>
        <family val="2"/>
        <scheme val="minor"/>
      </rPr>
      <t xml:space="preserve">27: </t>
    </r>
    <r>
      <rPr>
        <sz val="10"/>
        <rFont val="Calibri"/>
        <family val="2"/>
        <scheme val="minor"/>
      </rPr>
      <t>2'-6" x 2'-4" SODA/ICE DISPENSER</t>
    </r>
  </si>
  <si>
    <r>
      <rPr>
        <b/>
        <sz val="10"/>
        <color theme="1"/>
        <rFont val="Calibri"/>
        <family val="2"/>
        <scheme val="minor"/>
      </rPr>
      <t>29:</t>
    </r>
    <r>
      <rPr>
        <sz val="10"/>
        <rFont val="Calibri"/>
        <family val="2"/>
        <scheme val="minor"/>
      </rPr>
      <t xml:space="preserve"> 2'-0" DIAMETER WATER HEATER ON SHELF</t>
    </r>
  </si>
  <si>
    <r>
      <rPr>
        <b/>
        <sz val="10"/>
        <color theme="1"/>
        <rFont val="Calibri"/>
        <family val="2"/>
        <scheme val="minor"/>
      </rPr>
      <t>30:</t>
    </r>
    <r>
      <rPr>
        <sz val="10"/>
        <rFont val="Calibri"/>
        <family val="2"/>
        <scheme val="minor"/>
      </rPr>
      <t xml:space="preserve"> 2'-0" x 2'-6" FROZEN BEVERAGE DISPENSER</t>
    </r>
  </si>
  <si>
    <r>
      <rPr>
        <b/>
        <sz val="10"/>
        <color theme="1"/>
        <rFont val="Calibri"/>
        <family val="2"/>
        <scheme val="minor"/>
      </rPr>
      <t xml:space="preserve">32: </t>
    </r>
    <r>
      <rPr>
        <sz val="10"/>
        <rFont val="Calibri"/>
        <family val="2"/>
        <scheme val="minor"/>
      </rPr>
      <t>4'-0" x 2'-0" STAINLESS STEEEL WORK TABBLE WITH REFRIGERATED STORAGE BELOW</t>
    </r>
  </si>
  <si>
    <r>
      <rPr>
        <b/>
        <sz val="10"/>
        <color theme="1"/>
        <rFont val="Calibri"/>
        <family val="2"/>
        <scheme val="minor"/>
      </rPr>
      <t>33:</t>
    </r>
    <r>
      <rPr>
        <sz val="10"/>
        <rFont val="Calibri"/>
        <family val="2"/>
        <scheme val="minor"/>
      </rPr>
      <t xml:space="preserve"> 3'-0" x 2'-4" HOT FOOD HOLDING DRAWERS WITH STAINLESS STEEL WORK TOP</t>
    </r>
  </si>
  <si>
    <r>
      <rPr>
        <b/>
        <sz val="10"/>
        <color theme="1"/>
        <rFont val="Calibri"/>
        <family val="2"/>
        <scheme val="minor"/>
      </rPr>
      <t xml:space="preserve">34: </t>
    </r>
    <r>
      <rPr>
        <sz val="10"/>
        <rFont val="Calibri"/>
        <family val="2"/>
        <scheme val="minor"/>
      </rPr>
      <t>2'-0" x 2'-6" REFRIGERATED DRAWERS WITH STAINLESS STEEL WORK TOP</t>
    </r>
  </si>
  <si>
    <r>
      <rPr>
        <b/>
        <sz val="10"/>
        <color theme="1"/>
        <rFont val="Calibri"/>
        <family val="2"/>
        <scheme val="minor"/>
      </rPr>
      <t>36:</t>
    </r>
    <r>
      <rPr>
        <sz val="10"/>
        <rFont val="Calibri"/>
        <family val="2"/>
        <scheme val="minor"/>
      </rPr>
      <t xml:space="preserve"> 5'-0" x 2'-6" ORDERED MEAL PREP UNIT</t>
    </r>
  </si>
  <si>
    <r>
      <rPr>
        <b/>
        <sz val="10"/>
        <color theme="1"/>
        <rFont val="Calibri"/>
        <family val="2"/>
        <scheme val="minor"/>
      </rPr>
      <t xml:space="preserve">40: </t>
    </r>
    <r>
      <rPr>
        <sz val="10"/>
        <rFont val="Calibri"/>
        <family val="2"/>
        <scheme val="minor"/>
      </rPr>
      <t>2'-6" x 1'-4"  SELF CHECKOUT BAG HOLDER RACK</t>
    </r>
  </si>
  <si>
    <r>
      <rPr>
        <b/>
        <sz val="10"/>
        <color theme="1"/>
        <rFont val="Calibri"/>
        <family val="2"/>
        <scheme val="minor"/>
      </rPr>
      <t>41:</t>
    </r>
    <r>
      <rPr>
        <sz val="10"/>
        <rFont val="Calibri"/>
        <family val="2"/>
        <scheme val="minor"/>
      </rPr>
      <t xml:space="preserve"> 4'-0" x 2'-0" STAINLESS STEEEL WORK TOP WITH REFRIGERATED DRAWS BELOW</t>
    </r>
  </si>
  <si>
    <r>
      <rPr>
        <b/>
        <sz val="10"/>
        <color theme="1"/>
        <rFont val="Calibri"/>
        <family val="2"/>
        <scheme val="minor"/>
      </rPr>
      <t>42:</t>
    </r>
    <r>
      <rPr>
        <sz val="10"/>
        <rFont val="Calibri"/>
        <family val="2"/>
        <scheme val="minor"/>
      </rPr>
      <t xml:space="preserve"> 1'-4" x 1'-4" PANNI SANDWICH GRILL</t>
    </r>
  </si>
  <si>
    <r>
      <rPr>
        <b/>
        <sz val="10"/>
        <color theme="1"/>
        <rFont val="Calibri"/>
        <family val="2"/>
        <scheme val="minor"/>
      </rPr>
      <t>43:</t>
    </r>
    <r>
      <rPr>
        <sz val="10"/>
        <rFont val="Calibri"/>
        <family val="2"/>
        <scheme val="minor"/>
      </rPr>
      <t xml:space="preserve"> 5'-0" x 3'-6" CONVEYER OVEN</t>
    </r>
  </si>
  <si>
    <r>
      <rPr>
        <b/>
        <sz val="10"/>
        <color theme="1"/>
        <rFont val="Calibri"/>
        <family val="2"/>
        <scheme val="minor"/>
      </rPr>
      <t xml:space="preserve">44: </t>
    </r>
    <r>
      <rPr>
        <sz val="10"/>
        <rFont val="Calibri"/>
        <family val="2"/>
        <scheme val="minor"/>
      </rPr>
      <t>3'-6" x 2'-6" STAINLESS STEEL WORK TABLE WITH SHELF BELOW</t>
    </r>
  </si>
  <si>
    <r>
      <rPr>
        <b/>
        <sz val="10"/>
        <color theme="1"/>
        <rFont val="Calibri"/>
        <family val="2"/>
        <scheme val="minor"/>
      </rPr>
      <t xml:space="preserve">45: </t>
    </r>
    <r>
      <rPr>
        <sz val="10"/>
        <rFont val="Calibri"/>
        <family val="2"/>
        <scheme val="minor"/>
      </rPr>
      <t>1'-8" x 2'-6" TURBO OVEN</t>
    </r>
  </si>
  <si>
    <r>
      <rPr>
        <b/>
        <sz val="10"/>
        <color theme="1"/>
        <rFont val="Calibri"/>
        <family val="2"/>
        <scheme val="minor"/>
      </rPr>
      <t xml:space="preserve">46: </t>
    </r>
    <r>
      <rPr>
        <sz val="10"/>
        <rFont val="Calibri"/>
        <family val="2"/>
        <scheme val="minor"/>
      </rPr>
      <t>3'-0" x 3'-0" (3'-0" WIDE COUNTER LIFT DOOR)</t>
    </r>
  </si>
  <si>
    <r>
      <rPr>
        <b/>
        <sz val="10"/>
        <color theme="1"/>
        <rFont val="Calibri"/>
        <family val="2"/>
        <scheme val="minor"/>
      </rPr>
      <t xml:space="preserve">47: </t>
    </r>
    <r>
      <rPr>
        <sz val="10"/>
        <rFont val="Calibri"/>
        <family val="2"/>
        <scheme val="minor"/>
      </rPr>
      <t>TBD ORDERED HOT MEAL SCREEN</t>
    </r>
  </si>
  <si>
    <r>
      <rPr>
        <b/>
        <sz val="10"/>
        <color theme="1"/>
        <rFont val="Calibri"/>
        <family val="2"/>
        <scheme val="minor"/>
      </rPr>
      <t xml:space="preserve">48: </t>
    </r>
    <r>
      <rPr>
        <sz val="10"/>
        <rFont val="Calibri"/>
        <family val="2"/>
        <scheme val="minor"/>
      </rPr>
      <t>3'-0" x 2'-6" ORDER HOT MEAL PREP UNIT</t>
    </r>
  </si>
  <si>
    <r>
      <rPr>
        <b/>
        <sz val="10"/>
        <color theme="1"/>
        <rFont val="Calibri"/>
        <family val="2"/>
        <scheme val="minor"/>
      </rPr>
      <t>49:</t>
    </r>
    <r>
      <rPr>
        <sz val="10"/>
        <rFont val="Calibri"/>
        <family val="2"/>
        <scheme val="minor"/>
      </rPr>
      <t xml:space="preserve"> 3'-2" x 1'-4" COFFEE CREAMER, SUGAR, STIRRERS AND LIDS</t>
    </r>
  </si>
  <si>
    <r>
      <rPr>
        <b/>
        <sz val="10"/>
        <color theme="1"/>
        <rFont val="Calibri"/>
        <family val="2"/>
        <scheme val="minor"/>
      </rPr>
      <t>52:</t>
    </r>
    <r>
      <rPr>
        <sz val="10"/>
        <rFont val="Calibri"/>
        <family val="2"/>
        <scheme val="minor"/>
      </rPr>
      <t xml:space="preserve"> 2'-0" x 2'-3" GAS HOT PLATE</t>
    </r>
  </si>
  <si>
    <t xml:space="preserve">TV SCREEN </t>
  </si>
  <si>
    <r>
      <rPr>
        <b/>
        <sz val="10"/>
        <color theme="1"/>
        <rFont val="Calibri"/>
        <family val="2"/>
        <scheme val="minor"/>
      </rPr>
      <t xml:space="preserve">35: </t>
    </r>
    <r>
      <rPr>
        <sz val="10"/>
        <rFont val="Calibri"/>
        <family val="2"/>
        <scheme val="minor"/>
      </rPr>
      <t>TBD SUSPENDED TV SCREEN</t>
    </r>
  </si>
  <si>
    <t>GLASS DOORS</t>
  </si>
  <si>
    <r>
      <t xml:space="preserve">2A: </t>
    </r>
    <r>
      <rPr>
        <sz val="10"/>
        <rFont val="Calibri"/>
        <family val="2"/>
        <scheme val="minor"/>
      </rPr>
      <t>3'-0" x 7'-0" GLASS DISPLAY DOOR</t>
    </r>
  </si>
  <si>
    <r>
      <t xml:space="preserve">2B: </t>
    </r>
    <r>
      <rPr>
        <sz val="10"/>
        <rFont val="Calibri"/>
        <family val="2"/>
        <scheme val="minor"/>
      </rPr>
      <t>2'-6" x 7'-0" GLASS DISPLAY DOOR</t>
    </r>
  </si>
  <si>
    <t>NOTE: ABOVE ITEMS ARE ASSUMED TO BE FURNISHED BY OWNER &amp; INSTALLED BY G.C.</t>
  </si>
  <si>
    <t>NOTE: ABOVE SIGNAGES ARE ASSUMED TO BE FURNISHED AND INSTALLED BY G.C..</t>
  </si>
  <si>
    <t>LOUVER VENTS</t>
  </si>
  <si>
    <t>SOLDIER COURSE</t>
  </si>
  <si>
    <t>4" BRICK VENEER AT EXTERIOR W/ WALL TIES @16" O.C. VERTICALLY &amp; 32" O.C. HORIZONTALLY</t>
  </si>
  <si>
    <t>BRIXK VENEER</t>
  </si>
  <si>
    <t>2" THK. WATER MANAGED EIFS AT EXTERIOR</t>
  </si>
  <si>
    <t>CORNICE</t>
  </si>
  <si>
    <t>2'-9" DECORATIVE EIFS CORNICE AT EXTERIOR</t>
  </si>
  <si>
    <t>4'-0" DECORATIVE EIFS CORNICE AT EXTERIOR</t>
  </si>
  <si>
    <r>
      <rPr>
        <sz val="10"/>
        <rFont val="Calibri"/>
        <family val="2"/>
        <scheme val="minor"/>
      </rPr>
      <t>24" x 24" FLOOR TILE</t>
    </r>
    <r>
      <rPr>
        <b/>
        <sz val="10"/>
        <rFont val="Calibri"/>
        <family val="2"/>
        <scheme val="minor"/>
      </rPr>
      <t xml:space="preserve">
NOTE: SPECS NOT DEFINED</t>
    </r>
  </si>
  <si>
    <t>SEALED CONCRETE FLOORING</t>
  </si>
  <si>
    <r>
      <rPr>
        <b/>
        <sz val="10"/>
        <rFont val="Calibri"/>
        <family val="2"/>
        <scheme val="minor"/>
      </rPr>
      <t xml:space="preserve">B1: </t>
    </r>
    <r>
      <rPr>
        <sz val="10"/>
        <rFont val="Calibri"/>
        <family val="2"/>
        <scheme val="minor"/>
      </rPr>
      <t>4" x 24" TILE BASE</t>
    </r>
  </si>
  <si>
    <r>
      <rPr>
        <b/>
        <sz val="10"/>
        <rFont val="Calibri"/>
        <family val="2"/>
        <scheme val="minor"/>
      </rPr>
      <t xml:space="preserve">B2: </t>
    </r>
    <r>
      <rPr>
        <sz val="10"/>
        <rFont val="Calibri"/>
        <family val="2"/>
        <scheme val="minor"/>
      </rPr>
      <t>4"H COVE BASE
MFR: TBD</t>
    </r>
  </si>
  <si>
    <r>
      <t xml:space="preserve">B3: </t>
    </r>
    <r>
      <rPr>
        <sz val="10"/>
        <rFont val="Calibri"/>
        <family val="2"/>
        <scheme val="minor"/>
      </rPr>
      <t>4" ALUM. COVE BASE, SCHLUTER SYTEM, DILEX-AHU</t>
    </r>
  </si>
  <si>
    <r>
      <t xml:space="preserve">B4: </t>
    </r>
    <r>
      <rPr>
        <sz val="10"/>
        <rFont val="Calibri"/>
        <family val="2"/>
        <scheme val="minor"/>
      </rPr>
      <t>4" OR 6" VINYL BASE, ROPPE OR EQUAL
COLOR: TBD</t>
    </r>
  </si>
  <si>
    <r>
      <rPr>
        <b/>
        <sz val="10"/>
        <rFont val="Calibri"/>
        <family val="2"/>
        <scheme val="minor"/>
      </rPr>
      <t xml:space="preserve">PT-1: </t>
    </r>
    <r>
      <rPr>
        <sz val="10"/>
        <rFont val="Calibri"/>
        <family val="2"/>
        <scheme val="minor"/>
      </rPr>
      <t>ONE COAT OF PRIMER W/ TWO COATS OF PAINT AT WALLS
MFR: SHERWIN WILLIAMS
COLOR: #7015 "REPOSE GRAY"</t>
    </r>
  </si>
  <si>
    <r>
      <rPr>
        <b/>
        <sz val="10"/>
        <rFont val="Calibri"/>
        <family val="2"/>
        <scheme val="minor"/>
      </rPr>
      <t xml:space="preserve">PT-2: </t>
    </r>
    <r>
      <rPr>
        <sz val="10"/>
        <rFont val="Calibri"/>
        <family val="2"/>
        <scheme val="minor"/>
      </rPr>
      <t>ONE COAT OF PRIMER W/ TWO COATS OF PAINT AT GYPSUM BOARD CEILING
MFR: SHERWIN WILLIAMS
COLOR: TBD</t>
    </r>
  </si>
  <si>
    <t>ONE COAT OF PRIMER W/ TWO COATS OF WHITE PAINT AT EXPOSED CEILING</t>
  </si>
  <si>
    <t>CEILING TILES</t>
  </si>
  <si>
    <t>2'-0" x 2'-0" LAY-IN ACOUSTICAL CEILING TILE</t>
  </si>
  <si>
    <t>2'-0" x 4'-0" LAY-IN ACOUSTICAL CEILING TILE</t>
  </si>
  <si>
    <t>2'-0" x 4'-0" LAY-IN CLEANABLE CEILING TILE</t>
  </si>
  <si>
    <r>
      <rPr>
        <b/>
        <sz val="10"/>
        <rFont val="Calibri"/>
        <family val="2"/>
        <scheme val="minor"/>
      </rPr>
      <t xml:space="preserve">FT-1: </t>
    </r>
    <r>
      <rPr>
        <sz val="10"/>
        <rFont val="Calibri"/>
        <family val="2"/>
        <scheme val="minor"/>
      </rPr>
      <t xml:space="preserve">12" x 24" FLOOR TILE
MFR: DALTILE
SPECS: VOLUME - 1.0 - AMPLIFY BLACK
</t>
    </r>
    <r>
      <rPr>
        <b/>
        <sz val="10"/>
        <rFont val="Calibri"/>
        <family val="2"/>
        <scheme val="minor"/>
      </rPr>
      <t xml:space="preserve">GT-1: </t>
    </r>
    <r>
      <rPr>
        <sz val="10"/>
        <rFont val="Calibri"/>
        <family val="2"/>
        <scheme val="minor"/>
      </rPr>
      <t>LATICRETE #45 RAVEN GROUT</t>
    </r>
  </si>
  <si>
    <r>
      <rPr>
        <b/>
        <sz val="10"/>
        <rFont val="Calibri"/>
        <family val="2"/>
        <scheme val="minor"/>
      </rPr>
      <t xml:space="preserve">FT-2: </t>
    </r>
    <r>
      <rPr>
        <sz val="10"/>
        <rFont val="Calibri"/>
        <family val="2"/>
        <scheme val="minor"/>
      </rPr>
      <t>8" x 8" FLOOR TILE W/ GROUT
MFR: CROSSVILLE 
SPECS: CROSSTREAD</t>
    </r>
  </si>
  <si>
    <r>
      <t xml:space="preserve">WT-1: </t>
    </r>
    <r>
      <rPr>
        <sz val="10"/>
        <rFont val="Calibri"/>
        <family val="2"/>
        <scheme val="minor"/>
      </rPr>
      <t>12" x 12" WALL TILE W/ GROUT
MFR: DALTILE
SPECS: VOLUME 1.0 - STERO GREY</t>
    </r>
  </si>
  <si>
    <r>
      <t xml:space="preserve">WT-2: </t>
    </r>
    <r>
      <rPr>
        <sz val="10"/>
        <rFont val="Calibri"/>
        <family val="2"/>
        <scheme val="minor"/>
      </rPr>
      <t>12" x 12" WALL TILE W/ GROUT
MFR: DALTILE
SPECS: VOLUME 1.0 - AMPLIFY BLACK</t>
    </r>
  </si>
  <si>
    <r>
      <t xml:space="preserve">WT-3: </t>
    </r>
    <r>
      <rPr>
        <sz val="10"/>
        <rFont val="Calibri"/>
        <family val="2"/>
        <scheme val="minor"/>
      </rPr>
      <t>6" x 2" WALL TILE W/ GROUT
MFR: DALTILE
SPECS: CLASSIC - MATTE SUEDE GRAY</t>
    </r>
  </si>
  <si>
    <t>NOTE: ABOVE GLASS DOORS ARE ASSUMED TO BE FURNISHED BY OWNER &amp; INSTALLED BY G.C.</t>
  </si>
  <si>
    <t>WALL PANELS</t>
  </si>
  <si>
    <t>STAINLESS STEEL PANEL AT WALLS</t>
  </si>
  <si>
    <t>FIBERGLASS REINFORCED PANEL AT WALLS</t>
  </si>
  <si>
    <t>CANOPY</t>
  </si>
  <si>
    <t>NOTE: CANOPIES ARE PROVIDED BY OTHERS &amp; INSTALLED BY GC</t>
  </si>
  <si>
    <t xml:space="preserve">5/8" THK. MOISTURE RESISTANT GYPSUM BOARD AT WALLS </t>
  </si>
  <si>
    <t xml:space="preserve">5/8" THK. MOISTURE RESISTANT GYPSUM BOARD AT CEILING </t>
  </si>
  <si>
    <t>12" FG BATT R-28 ATTIC INSULATION</t>
  </si>
  <si>
    <t>S1.1</t>
  </si>
  <si>
    <t>S1.1, S1.2</t>
  </si>
  <si>
    <t>S2.1, S3.1</t>
  </si>
  <si>
    <t>S2.1-S3.2</t>
  </si>
  <si>
    <t>S3.2</t>
  </si>
  <si>
    <t>A8.1</t>
  </si>
  <si>
    <t>A1.1</t>
  </si>
  <si>
    <t>A1.1, A2.1</t>
  </si>
  <si>
    <t>A1.2, 
A4.1-A4.6</t>
  </si>
  <si>
    <t>A1.1, A2.1, A8.1</t>
  </si>
  <si>
    <t>A2.1, A8.2</t>
  </si>
  <si>
    <t>A2.1, A8.1</t>
  </si>
  <si>
    <t>A6.1</t>
  </si>
  <si>
    <t>A3.1, A5.1</t>
  </si>
  <si>
    <t>A5.1</t>
  </si>
  <si>
    <r>
      <rPr>
        <b/>
        <sz val="10"/>
        <color theme="1"/>
        <rFont val="Calibri"/>
        <family val="2"/>
        <scheme val="minor"/>
      </rPr>
      <t>38:</t>
    </r>
    <r>
      <rPr>
        <sz val="10"/>
        <rFont val="Calibri"/>
        <family val="2"/>
        <scheme val="minor"/>
      </rPr>
      <t xml:space="preserve"> 14'-0" x 6'-6" MERCHANDISE DISPLAY WITH STORAGE BELOW</t>
    </r>
  </si>
  <si>
    <r>
      <rPr>
        <b/>
        <sz val="10"/>
        <color theme="1"/>
        <rFont val="Calibri"/>
        <family val="2"/>
        <scheme val="minor"/>
      </rPr>
      <t>39:</t>
    </r>
    <r>
      <rPr>
        <sz val="10"/>
        <rFont val="Calibri"/>
        <family val="2"/>
        <scheme val="minor"/>
      </rPr>
      <t xml:space="preserve"> 3'-0" x 4'-0" SELF CHECKOUT STATION</t>
    </r>
  </si>
  <si>
    <t>CHANNELS</t>
  </si>
  <si>
    <t>C5x6.7 CHANNEL</t>
  </si>
  <si>
    <t>600T125-43(33) H
600S162-43(33) H
600S162-43(33) V
600T125-43(33) H</t>
  </si>
  <si>
    <t>600T125-43(33) H
600S162-43(33) V
600T125-43(33) H</t>
  </si>
  <si>
    <t>600T125-43(33) H
600S250-97(50) H
600S162-43(33) V
600T125-43(33) H</t>
  </si>
  <si>
    <t>1000T125-43 SOLID BLOCKING @10'-0" O.C.</t>
  </si>
  <si>
    <t>ROOF LINES</t>
  </si>
  <si>
    <t>HIP LINE</t>
  </si>
  <si>
    <t>ICE &amp; WATER SHIELD</t>
  </si>
  <si>
    <t>ICE &amp; WATER SHIELD AT ROOF LINES</t>
  </si>
  <si>
    <t>GROSS AREA: 9922 SF</t>
  </si>
  <si>
    <t>PRE-FINISHED CURVED METAL CANOPY AT EXTERIOR W/ TIE ROD HANGER</t>
  </si>
  <si>
    <t>PRE-FINSHED ALUM. CANOPY AT EXTERIOR W/ TIE ROD HANGER</t>
  </si>
  <si>
    <t>8" BRICK ROWLOCK SOLDIER COURSE AT EXTERIOR</t>
  </si>
  <si>
    <t>A3.1, A4.3</t>
  </si>
  <si>
    <t>2" THK. WATER MANAGED EIFS AT CEILING</t>
  </si>
  <si>
    <t>3/4" EXTERIOR GRADE PLYWOOD SHEATHING W/ METAL STUD FRAMING @16" O.C.</t>
  </si>
  <si>
    <t>E1.0</t>
  </si>
  <si>
    <t>2'-0" DIA. X 8'-6"H LIGHT POLE FOOTING W/ 8 #10 x 9'-11"L BARS EQUALLY SPACED &amp; 6-#3 x 18" DIA. STIRRUPS W/ 1'-6" LAP ON 12" VERTICAL SPACING</t>
  </si>
  <si>
    <t>POLE FOOTING</t>
  </si>
  <si>
    <t>(2) LAYERS OF 3/4" EXTERIOR GRADE PLYWOOD SHEATHING W/ METAL STUD FRAMING @16" O.C.</t>
  </si>
  <si>
    <t>20GA. 3-5/8" METAL STUDS @ 16" O.C. 
NO. OF STUDS @ 3'-6" HT: 128
NO. OF STUDS @ 3'-9" HT: 128
NO. OF STUDS @ 9'-5" HT: 53
NO. OF STUDS @ 14'-0" HT: 82
NO. OF STUDS @ 20'-10" HT: 30
NO. OF STUDS @ 20'-0" HT: 13
NO. OF STUDS @ 21'-0" HT: 13
NO. OF STUDS @ 21'-4" HT: 13
NO. OF STUDS @ 22'-0" HT: 17</t>
  </si>
  <si>
    <t>20GA. 6" METAL STUDS @ 16" O.C. 
NO. OF STUDS @ 3'-9" HT: 182
NO. OF STUDS @ 5'-1" HT: 128
NO. OF STUDS @ 11'-2" HT: 43
NO. OF STUDS @ 20'-10" HT: 165
NO. OF STUDS @ 21'-0" HT: 66
NO. OF STUDS @ 21'-9" HT: 134
NO. OF STUDS @ 22'-4" HT: 9
NO. OF STUDS @ 22'-8" HT: 98</t>
  </si>
  <si>
    <t>PRE-FINISHED GRAVEL GUARD FASCIA</t>
  </si>
  <si>
    <t>FITTINGS</t>
  </si>
  <si>
    <t>P2.1, P2.2</t>
  </si>
  <si>
    <t>ALLOWANCE PROVIDE FOR FITTING
AREA: 9922 SF</t>
  </si>
  <si>
    <t>PLUMBING FIXTURES</t>
  </si>
  <si>
    <t>P-6: MOP SINK</t>
  </si>
  <si>
    <t>P-7: HAND SINK</t>
  </si>
  <si>
    <t>P-8: HAND SINK</t>
  </si>
  <si>
    <t>P-12: THREE COMPARTRMENT SINK</t>
  </si>
  <si>
    <t>P-13: POT SINK</t>
  </si>
  <si>
    <t>P-18: TEA BREWER</t>
  </si>
  <si>
    <t>P-20: TANKLESS WATER HEATER</t>
  </si>
  <si>
    <t>T.P: TRAP PRIMER</t>
  </si>
  <si>
    <r>
      <rPr>
        <b/>
        <sz val="10"/>
        <rFont val="Calibri"/>
        <family val="2"/>
        <scheme val="minor"/>
      </rPr>
      <t xml:space="preserve">WH: </t>
    </r>
    <r>
      <rPr>
        <sz val="10"/>
        <rFont val="Calibri"/>
        <family val="2"/>
        <scheme val="minor"/>
      </rPr>
      <t>WALL HYDRANT 
MFR: JR SMITH 
MODEL: 5509-OT</t>
    </r>
  </si>
  <si>
    <t xml:space="preserve">GAS METER 
FLOW: 1149 CFH </t>
  </si>
  <si>
    <t>PIPING</t>
  </si>
  <si>
    <t>SANITARY PIPING</t>
  </si>
  <si>
    <t>4" WASTE PIPE</t>
  </si>
  <si>
    <t>2" WASTE PIPE</t>
  </si>
  <si>
    <t>3" WATER SERVICE PIPE</t>
  </si>
  <si>
    <t>1/2" SOIL OR WASTE LINE PIPE</t>
  </si>
  <si>
    <t>1" SOIL OR WASTE LINE PIPE</t>
  </si>
  <si>
    <t>1" COLD WATER PIPE LINE</t>
  </si>
  <si>
    <t>3" VENT PIPE</t>
  </si>
  <si>
    <t>DOMESTIC PIPING</t>
  </si>
  <si>
    <t>3/4" HOT WATER PIPE LINE</t>
  </si>
  <si>
    <t>1" HOT WATER PIPE LINE</t>
  </si>
  <si>
    <t>2" COLD WATER WATER PIPE LINE</t>
  </si>
  <si>
    <t>3/4" COLD WATER PIPE LINE</t>
  </si>
  <si>
    <t>1/2" HOT WATER RETURN</t>
  </si>
  <si>
    <t>2" COLD WATER VALVE &amp; CAP</t>
  </si>
  <si>
    <t>3" POLYETHYLENE PIPE</t>
  </si>
  <si>
    <t>GAS PIPING</t>
  </si>
  <si>
    <t>1" GAS PIPE LINE</t>
  </si>
  <si>
    <t>3/4" GAS PIPE LINE</t>
  </si>
  <si>
    <t>DRAIN AND CLEANOUT</t>
  </si>
  <si>
    <r>
      <rPr>
        <b/>
        <sz val="10"/>
        <rFont val="Calibri"/>
        <family val="2"/>
        <scheme val="minor"/>
      </rPr>
      <t xml:space="preserve">FD: </t>
    </r>
    <r>
      <rPr>
        <sz val="10"/>
        <rFont val="Calibri"/>
        <family val="2"/>
        <scheme val="minor"/>
      </rPr>
      <t>FLOOR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DRAIN 
MFR: J.R SMITH 
MODEL: 2010 WITH 6" ROUND NICKEL BRONZE GRATE</t>
    </r>
  </si>
  <si>
    <r>
      <t xml:space="preserve">CO: </t>
    </r>
    <r>
      <rPr>
        <sz val="10"/>
        <rFont val="Calibri"/>
        <family val="2"/>
        <scheme val="minor"/>
      </rPr>
      <t>CLEANOUT</t>
    </r>
  </si>
  <si>
    <t>VALVES</t>
  </si>
  <si>
    <t>BALL VALVE
WATTS 6080 FULL PORT</t>
  </si>
  <si>
    <t>AUTO GAS VALVE</t>
  </si>
  <si>
    <t>GAS COOK</t>
  </si>
  <si>
    <t>GAS PRESSURE  REGULATOR</t>
  </si>
  <si>
    <t xml:space="preserve">DUCKTWORK </t>
  </si>
  <si>
    <t>M2.1</t>
  </si>
  <si>
    <t>24 GA. METAL SHEET DUCTING</t>
  </si>
  <si>
    <t>26 GA. METAL SHEET DUCTING</t>
  </si>
  <si>
    <t>1.5" THK. FIBERGLASS INSULATION AT DUCTS</t>
  </si>
  <si>
    <t>FLEXIBLE DUCT</t>
  </si>
  <si>
    <t>12" DIA FLEXIBLE DUCT</t>
  </si>
  <si>
    <t>14" DIA FLEXIBLE DUCT</t>
  </si>
  <si>
    <t>AIR DISTRIBUTION DEVICES</t>
  </si>
  <si>
    <t>2x2 CEILING DIFFUSER 
CFM: 400</t>
  </si>
  <si>
    <t>2x2 CEILING DIFFUSER
CFM: 600</t>
  </si>
  <si>
    <t>2x2 CEILING DIFFUSER 
CFM: 300</t>
  </si>
  <si>
    <t>16x6 SUPPLY REGISTER
CFM: 400</t>
  </si>
  <si>
    <t>2x2 CEILING RETURN GRILLE</t>
  </si>
  <si>
    <t>1'x1' CEILING EXHAUST GRILLE
CFM: 400</t>
  </si>
  <si>
    <t>EXHAUST FANS</t>
  </si>
  <si>
    <r>
      <rPr>
        <b/>
        <sz val="10"/>
        <rFont val="Calibri"/>
        <family val="2"/>
        <scheme val="minor"/>
      </rPr>
      <t xml:space="preserve">EF-1: </t>
    </r>
    <r>
      <rPr>
        <sz val="10"/>
        <rFont val="Calibri"/>
        <family val="2"/>
        <scheme val="minor"/>
      </rPr>
      <t>TOILET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EXHAUST FAN
AIRFLOW (CFM): 300
TYPE: ROOF MOUNTED CENTRIFUGAL</t>
    </r>
  </si>
  <si>
    <r>
      <rPr>
        <b/>
        <sz val="10"/>
        <rFont val="Calibri"/>
        <family val="2"/>
        <scheme val="minor"/>
      </rPr>
      <t>EF-2:</t>
    </r>
    <r>
      <rPr>
        <sz val="10"/>
        <rFont val="Calibri"/>
        <family val="2"/>
        <scheme val="minor"/>
      </rPr>
      <t xml:space="preserve"> TOILET EXHAUST FAN
AIRFLOW (CFM): 400
TYPE: ROOF MOUNTED CENTRIFUGAL</t>
    </r>
  </si>
  <si>
    <t>ROOFTOP UNIT</t>
  </si>
  <si>
    <r>
      <t>RTU-1:</t>
    </r>
    <r>
      <rPr>
        <sz val="10"/>
        <rFont val="Calibri"/>
        <family val="2"/>
        <scheme val="minor"/>
      </rPr>
      <t xml:space="preserve"> ROOFTOP UNIT
CFM: 3800</t>
    </r>
  </si>
  <si>
    <r>
      <t>RTU-2:</t>
    </r>
    <r>
      <rPr>
        <sz val="10"/>
        <rFont val="Calibri"/>
        <family val="2"/>
        <scheme val="minor"/>
      </rPr>
      <t xml:space="preserve"> ROOFTOP UNIT
CFM: 3800</t>
    </r>
  </si>
  <si>
    <r>
      <t>RTU-3:</t>
    </r>
    <r>
      <rPr>
        <sz val="10"/>
        <rFont val="Calibri"/>
        <family val="2"/>
        <scheme val="minor"/>
      </rPr>
      <t xml:space="preserve"> ROOFTOP UNIT
CFM: 3800</t>
    </r>
  </si>
  <si>
    <r>
      <t>RTU-4:</t>
    </r>
    <r>
      <rPr>
        <sz val="10"/>
        <rFont val="Calibri"/>
        <family val="2"/>
        <scheme val="minor"/>
      </rPr>
      <t xml:space="preserve"> ROOFTOP UNIT
CFM: 1900</t>
    </r>
  </si>
  <si>
    <t>KITCHEN HOOD</t>
  </si>
  <si>
    <r>
      <rPr>
        <b/>
        <sz val="10"/>
        <rFont val="Calibri"/>
        <family val="2"/>
        <scheme val="minor"/>
      </rPr>
      <t>SF-1:</t>
    </r>
    <r>
      <rPr>
        <sz val="10"/>
        <rFont val="Calibri"/>
        <family val="2"/>
        <scheme val="minor"/>
      </rPr>
      <t xml:space="preserve"> KITCHEN HOOD
CFM: 2560
TYPE: FILTERED ROOF CENTRIFUGAL SUPPLY FAN </t>
    </r>
  </si>
  <si>
    <r>
      <rPr>
        <b/>
        <sz val="10"/>
        <rFont val="Calibri"/>
        <family val="2"/>
        <scheme val="minor"/>
      </rPr>
      <t>HEF-1:</t>
    </r>
    <r>
      <rPr>
        <sz val="10"/>
        <rFont val="Calibri"/>
        <family val="2"/>
        <scheme val="minor"/>
      </rPr>
      <t xml:space="preserve"> KITCHEN HOOD
CFM: 1530
TYPE: ROOF UPBLAST CENTRIFUGAL</t>
    </r>
  </si>
  <si>
    <r>
      <rPr>
        <b/>
        <sz val="10"/>
        <rFont val="Calibri"/>
        <family val="2"/>
        <scheme val="minor"/>
      </rPr>
      <t>HEF-2:</t>
    </r>
    <r>
      <rPr>
        <sz val="10"/>
        <rFont val="Calibri"/>
        <family val="2"/>
        <scheme val="minor"/>
      </rPr>
      <t xml:space="preserve"> KITCHEN HOOD
CFM: 1530
TYPE: ROOF UPBLAST CENTRIFUGAL</t>
    </r>
  </si>
  <si>
    <t>WIRING</t>
  </si>
  <si>
    <t>E2.0, E3.0,E3.1, E4.0, E5.0</t>
  </si>
  <si>
    <t>ALLOWANCE PROVIDED FOR ELECTRICAL WIRING
AREA: 9922 SF</t>
  </si>
  <si>
    <t>LIGHTING FIXTURE</t>
  </si>
  <si>
    <t>`</t>
  </si>
  <si>
    <r>
      <rPr>
        <b/>
        <sz val="10"/>
        <rFont val="Calibri"/>
        <family val="2"/>
        <scheme val="minor"/>
      </rPr>
      <t xml:space="preserve">EM: </t>
    </r>
    <r>
      <rPr>
        <sz val="10"/>
        <rFont val="Calibri"/>
        <family val="2"/>
        <scheme val="minor"/>
      </rPr>
      <t xml:space="preserve">
MFR: GOTHAM
CATALOG NUMBER: AFN B EXT FWD
TYPE: SURFACE MOUNTED</t>
    </r>
  </si>
  <si>
    <r>
      <rPr>
        <b/>
        <sz val="10"/>
        <rFont val="Calibri"/>
        <family val="2"/>
        <scheme val="minor"/>
      </rPr>
      <t xml:space="preserve">LA: </t>
    </r>
    <r>
      <rPr>
        <sz val="10"/>
        <rFont val="Calibri"/>
        <family val="2"/>
        <scheme val="minor"/>
      </rPr>
      <t>WITH BATTERY BACKUP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MFR: CREE
CATALOG NUMBER: C-STRIP A LIN4 25L 35K WH
TYPE: SURFACE MOUNTED</t>
    </r>
  </si>
  <si>
    <r>
      <rPr>
        <b/>
        <sz val="10"/>
        <rFont val="Calibri"/>
        <family val="2"/>
        <scheme val="minor"/>
      </rPr>
      <t xml:space="preserve">LDA: </t>
    </r>
    <r>
      <rPr>
        <sz val="10"/>
        <rFont val="Calibri"/>
        <family val="2"/>
        <scheme val="minor"/>
      </rPr>
      <t xml:space="preserve">
MFR: GOTHAM
CATALOG NUMBER: EVO 35/25 6AR MWD LSS 120 SF TRW
TYPE: RECESSED MOUNTED</t>
    </r>
  </si>
  <si>
    <r>
      <rPr>
        <b/>
        <sz val="10"/>
        <rFont val="Calibri"/>
        <family val="2"/>
        <scheme val="minor"/>
      </rPr>
      <t>LDB:</t>
    </r>
    <r>
      <rPr>
        <sz val="10"/>
        <rFont val="Calibri"/>
        <family val="2"/>
        <scheme val="minor"/>
      </rPr>
      <t xml:space="preserve">
MFR: GOTHAM
CATALOG NUMBER: EVO 35/25 6AR MWD LSS 120 SF TRW
TYPE: RECESSED MOUNTED</t>
    </r>
  </si>
  <si>
    <r>
      <rPr>
        <b/>
        <sz val="10"/>
        <rFont val="Calibri"/>
        <family val="2"/>
        <scheme val="minor"/>
      </rPr>
      <t xml:space="preserve">LPA: </t>
    </r>
    <r>
      <rPr>
        <sz val="10"/>
        <rFont val="Calibri"/>
        <family val="2"/>
        <scheme val="minor"/>
      </rPr>
      <t xml:space="preserve">
MFR: CREE
CATALOG NUMBER: INT-EDR 40 PD 04/E UL WH 700 40K HI/LO
TYPE: PENDANT MOUNTED</t>
    </r>
  </si>
  <si>
    <r>
      <rPr>
        <b/>
        <sz val="10"/>
        <rFont val="Calibri"/>
        <family val="2"/>
        <scheme val="minor"/>
      </rPr>
      <t xml:space="preserve">LTA: </t>
    </r>
    <r>
      <rPr>
        <sz val="10"/>
        <rFont val="Calibri"/>
        <family val="2"/>
        <scheme val="minor"/>
      </rPr>
      <t>LIGHTING FIXTURE WITH LAMPS
MFR: CREE 
CATALOG NUMBER: ZR24M 40L 35K FD
TYPE: RECESSED MOUNTED</t>
    </r>
  </si>
  <si>
    <r>
      <rPr>
        <b/>
        <sz val="10"/>
        <rFont val="Calibri"/>
        <family val="2"/>
        <scheme val="minor"/>
      </rPr>
      <t xml:space="preserve">LTA: </t>
    </r>
    <r>
      <rPr>
        <sz val="10"/>
        <rFont val="Calibri"/>
        <family val="2"/>
        <scheme val="minor"/>
      </rPr>
      <t>RECESSED LUMINAIR WITH EMERGENCY LIGHT BATTERY PACK
MFR: CREE 
CATALOG NUMBER: ZR24M 40L 35K FD
TYPE: RECESSED MOUNTED</t>
    </r>
  </si>
  <si>
    <r>
      <rPr>
        <b/>
        <sz val="10"/>
        <rFont val="Calibri"/>
        <family val="2"/>
        <scheme val="minor"/>
      </rPr>
      <t>LTB:</t>
    </r>
    <r>
      <rPr>
        <sz val="10"/>
        <rFont val="Calibri"/>
        <family val="2"/>
        <scheme val="minor"/>
      </rPr>
      <t xml:space="preserve"> LIGHTING FIXTURE WITH LAMPS
MFR: CREE 
CATALOG NUMBER: ZR24M 50L 35K FD
TYPE: RECESSED MOUNTED</t>
    </r>
  </si>
  <si>
    <t>LTB: RECESSED LUMINAIR WITH EMERGENCY LIGHT BATTERY PACK
MFR: CREE 
CATALOG NUMBER: ZR24M 50L 35K FD
TYPE: RECESSED MOUNTED</t>
  </si>
  <si>
    <r>
      <rPr>
        <b/>
        <sz val="10"/>
        <rFont val="Calibri"/>
        <family val="2"/>
        <scheme val="minor"/>
      </rPr>
      <t xml:space="preserve">LTC: </t>
    </r>
    <r>
      <rPr>
        <sz val="10"/>
        <rFont val="Calibri"/>
        <family val="2"/>
        <scheme val="minor"/>
      </rPr>
      <t xml:space="preserve">
MFR: CREE 
CATALOG NUMBER: ZR24M 40L 35K FD
TYPE: RECESSED MOUNTED</t>
    </r>
  </si>
  <si>
    <r>
      <rPr>
        <b/>
        <sz val="10"/>
        <rFont val="Calibri"/>
        <family val="2"/>
        <scheme val="minor"/>
      </rPr>
      <t>RH:</t>
    </r>
    <r>
      <rPr>
        <sz val="10"/>
        <rFont val="Calibri"/>
        <family val="2"/>
        <scheme val="minor"/>
      </rPr>
      <t xml:space="preserve">
MFR: LITHONIA
CATALOG NUMBER: ELA LED WP M12
TYPE: SURFACE MOUNTED</t>
    </r>
  </si>
  <si>
    <r>
      <rPr>
        <b/>
        <sz val="10"/>
        <rFont val="Calibri"/>
        <family val="2"/>
        <scheme val="minor"/>
      </rPr>
      <t xml:space="preserve">VP: </t>
    </r>
    <r>
      <rPr>
        <sz val="10"/>
        <rFont val="Calibri"/>
        <family val="2"/>
        <scheme val="minor"/>
      </rPr>
      <t xml:space="preserve">
MFR: LITHONIA 
CATALOG NUMBER: VAP 6000LM FST WD 120 35K SF WLF
TYPE: SURFACE MOUNTED</t>
    </r>
  </si>
  <si>
    <r>
      <rPr>
        <b/>
        <sz val="10"/>
        <rFont val="Calibri"/>
        <family val="2"/>
        <scheme val="minor"/>
      </rPr>
      <t xml:space="preserve">EMW: </t>
    </r>
    <r>
      <rPr>
        <sz val="10"/>
        <rFont val="Calibri"/>
        <family val="2"/>
        <scheme val="minor"/>
      </rPr>
      <t>WALL  MOUNTED EMERGENCY BATTERY LIGHT
MFR: LITHONIA
CATALOG NUMBER: ELM2 LED HO
TYPE: SURFACE MOUNTED</t>
    </r>
  </si>
  <si>
    <r>
      <rPr>
        <b/>
        <sz val="10"/>
        <rFont val="Calibri"/>
        <family val="2"/>
        <scheme val="minor"/>
      </rPr>
      <t>WHA:</t>
    </r>
    <r>
      <rPr>
        <sz val="10"/>
        <rFont val="Calibri"/>
        <family val="2"/>
        <scheme val="minor"/>
      </rPr>
      <t xml:space="preserve">
MFR: CREE 
CATALOG NUMBER: XSPW-A-0-3-M-COU
TYPE: RECESSED WALL MOUNTED</t>
    </r>
  </si>
  <si>
    <r>
      <rPr>
        <b/>
        <sz val="10"/>
        <rFont val="Calibri"/>
        <family val="2"/>
        <scheme val="minor"/>
      </rPr>
      <t>WLA:</t>
    </r>
    <r>
      <rPr>
        <sz val="10"/>
        <rFont val="Calibri"/>
        <family val="2"/>
        <scheme val="minor"/>
      </rPr>
      <t xml:space="preserve">
MFR: QUOIZEL
CATALOG NUMBER: SSN L8411 PN 
TYPE: SURFACE MOUNTED</t>
    </r>
  </si>
  <si>
    <r>
      <rPr>
        <b/>
        <sz val="10"/>
        <rFont val="Calibri"/>
        <family val="2"/>
        <scheme val="minor"/>
      </rPr>
      <t xml:space="preserve">XC: </t>
    </r>
    <r>
      <rPr>
        <sz val="10"/>
        <rFont val="Calibri"/>
        <family val="2"/>
        <scheme val="minor"/>
      </rPr>
      <t xml:space="preserve">
MFR: LITHONIA
CATALOG NUMBER: LHQM LED G HO
TYPE: SURFACE MOUNTED</t>
    </r>
  </si>
  <si>
    <r>
      <rPr>
        <b/>
        <sz val="10"/>
        <rFont val="Calibri"/>
        <family val="2"/>
        <scheme val="minor"/>
      </rPr>
      <t>XW:</t>
    </r>
    <r>
      <rPr>
        <sz val="10"/>
        <rFont val="Calibri"/>
        <family val="2"/>
        <scheme val="minor"/>
      </rPr>
      <t xml:space="preserve">
MFR: LITHONIA
CATALOG NUMBER: EDGE 1G EL
TYPE: SURFACE MOUNTED</t>
    </r>
  </si>
  <si>
    <r>
      <rPr>
        <b/>
        <sz val="10"/>
        <rFont val="Calibri"/>
        <family val="2"/>
        <scheme val="minor"/>
      </rPr>
      <t xml:space="preserve">PLA: </t>
    </r>
    <r>
      <rPr>
        <sz val="10"/>
        <rFont val="Calibri"/>
        <family val="2"/>
        <scheme val="minor"/>
      </rPr>
      <t>POLE LIGHTING
MFR: CREE
CATALOG NUMBER: OSQ-A-NM-4ME-K-57K-UL</t>
    </r>
  </si>
  <si>
    <r>
      <rPr>
        <b/>
        <sz val="10"/>
        <rFont val="Calibri"/>
        <family val="2"/>
        <scheme val="minor"/>
      </rPr>
      <t>PE:</t>
    </r>
    <r>
      <rPr>
        <sz val="10"/>
        <rFont val="Calibri"/>
        <family val="2"/>
        <scheme val="minor"/>
      </rPr>
      <t xml:space="preserve"> PHOTO CELL
MFR: TORK
MODEL: 2101</t>
    </r>
  </si>
  <si>
    <t>CEILING OUTLET EXIT LIGHT</t>
  </si>
  <si>
    <t>RECEPTICALS</t>
  </si>
  <si>
    <t>DOUBLE DUPLEX RECEPTICAL
MODEL: NEMA 5-15R TWO HUBBELL #5252 W/ SINGLE PLATE</t>
  </si>
  <si>
    <t>DUPLEX RECEPTICAL
MODEL: NEMA 5-15R, HUBBELL #5252</t>
  </si>
  <si>
    <t>GROUNND FAULT INTERRRUPTED RECEPTACLE
MODEL: HUBBELL #GFR5262</t>
  </si>
  <si>
    <t>GFI PEDESTAL DUPLEX RECEPTICAL
MODEL: HUBBELL #5252-93101-SA-6685-93121</t>
  </si>
  <si>
    <t>PEDESTAL DUPLEX RECEPTICAL
MODEL: HUBBELL #5252-93101-SA-6685-93121</t>
  </si>
  <si>
    <t>SINGLE RECEPTICAL
MODEL: HUBBELL #8430 WITH #8431</t>
  </si>
  <si>
    <t>SPECIAL SINGLE RECEPTICAL
MODEL: HUBBELL #B450 WITH #8451</t>
  </si>
  <si>
    <t>SPECIAL SINGLE RECEPTICAL
MODEL: HUBBELL #9367 WITH #9368</t>
  </si>
  <si>
    <t>WALL MOUNTED SINGLE RECEPTICAL
MODEL: HUBBELL #5462 WITH #5464</t>
  </si>
  <si>
    <t>WALL OUTLET DUPLEX RECEPTICAL
MODEL: NEMA 5-15R, HUBBELL #5252</t>
  </si>
  <si>
    <t>WATERPROOF DUPLEX RECEPTICAL
MODEL: NEMA 5-15R, HUBBELL #GFR5262 W/ #WP826WP</t>
  </si>
  <si>
    <t>SWITCHES</t>
  </si>
  <si>
    <t>SINGLE POOL SWITCH
MODEL: HUBBELL #1101</t>
  </si>
  <si>
    <t>THREE WAY SWITCH
MODEL: HUBBELL #1103</t>
  </si>
  <si>
    <t>WATHER PROOF SINGLE POOL SWITCH
MODEL: HUBBELL #1101</t>
  </si>
  <si>
    <t>MOTION SENSOR SWITCH
MODEL: HUBBELL #AD1277</t>
  </si>
  <si>
    <r>
      <rPr>
        <b/>
        <sz val="10"/>
        <rFont val="Calibri"/>
        <family val="2"/>
        <scheme val="minor"/>
      </rPr>
      <t xml:space="preserve">MSD-1: </t>
    </r>
    <r>
      <rPr>
        <sz val="10"/>
        <rFont val="Calibri"/>
        <family val="2"/>
        <scheme val="minor"/>
      </rPr>
      <t>WEATHERPROOF FUSED DISCONNECT SWITCH</t>
    </r>
  </si>
  <si>
    <r>
      <rPr>
        <b/>
        <sz val="10"/>
        <rFont val="Calibri"/>
        <family val="2"/>
        <scheme val="minor"/>
      </rPr>
      <t>MSD-2:</t>
    </r>
    <r>
      <rPr>
        <sz val="10"/>
        <rFont val="Calibri"/>
        <family val="2"/>
        <scheme val="minor"/>
      </rPr>
      <t xml:space="preserve"> WEATHERPROOF FUSED DISCONNECT SWITCH</t>
    </r>
  </si>
  <si>
    <r>
      <rPr>
        <b/>
        <sz val="10"/>
        <rFont val="Calibri"/>
        <family val="2"/>
        <scheme val="minor"/>
      </rPr>
      <t xml:space="preserve">MSD-3: </t>
    </r>
    <r>
      <rPr>
        <sz val="10"/>
        <rFont val="Calibri"/>
        <family val="2"/>
        <scheme val="minor"/>
      </rPr>
      <t>WEATHERPROOF FUSED DISCONNECT SWITCH</t>
    </r>
  </si>
  <si>
    <t>NON-FUSED DISCONNECT SWITCH</t>
  </si>
  <si>
    <t>WATER PROOF DISCONNECT SWITCH</t>
  </si>
  <si>
    <t>MANUAL WATER PROOF MOTOR STARTER THERMAL SWITCH</t>
  </si>
  <si>
    <t>ELECTRICAL PANELBOARD</t>
  </si>
  <si>
    <r>
      <rPr>
        <b/>
        <sz val="10"/>
        <rFont val="Calibri"/>
        <family val="2"/>
        <scheme val="minor"/>
      </rPr>
      <t xml:space="preserve">LP-1: </t>
    </r>
    <r>
      <rPr>
        <sz val="10"/>
        <rFont val="Calibri"/>
        <family val="2"/>
        <scheme val="minor"/>
      </rPr>
      <t xml:space="preserve">
TYPE: SQUARE D NQOD
AIC: 35000
AMPS: 150</t>
    </r>
  </si>
  <si>
    <r>
      <rPr>
        <b/>
        <sz val="10"/>
        <rFont val="Calibri"/>
        <family val="2"/>
        <scheme val="minor"/>
      </rPr>
      <t>RP-F1:</t>
    </r>
    <r>
      <rPr>
        <sz val="10"/>
        <rFont val="Calibri"/>
        <family val="2"/>
        <scheme val="minor"/>
      </rPr>
      <t xml:space="preserve">
TYPE: SQUARE D NQOD
AIC: 22000
AMPS: 100</t>
    </r>
  </si>
  <si>
    <r>
      <rPr>
        <b/>
        <sz val="10"/>
        <rFont val="Calibri"/>
        <family val="2"/>
        <scheme val="minor"/>
      </rPr>
      <t>MP-1:</t>
    </r>
    <r>
      <rPr>
        <sz val="10"/>
        <rFont val="Calibri"/>
        <family val="2"/>
        <scheme val="minor"/>
      </rPr>
      <t xml:space="preserve">
TYPE: SQUARE D 1-LINE
AIC: 35000
AMPS: 600</t>
    </r>
  </si>
  <si>
    <r>
      <rPr>
        <b/>
        <sz val="10"/>
        <rFont val="Calibri"/>
        <family val="2"/>
        <scheme val="minor"/>
      </rPr>
      <t>MP-2:</t>
    </r>
    <r>
      <rPr>
        <sz val="10"/>
        <rFont val="Calibri"/>
        <family val="2"/>
        <scheme val="minor"/>
      </rPr>
      <t xml:space="preserve">
TYPE: SQUARE D 1-LINE
AIC: 35000
AMPS: 400</t>
    </r>
  </si>
  <si>
    <r>
      <rPr>
        <b/>
        <sz val="10"/>
        <rFont val="Calibri"/>
        <family val="2"/>
        <scheme val="minor"/>
      </rPr>
      <t>MP-3:</t>
    </r>
    <r>
      <rPr>
        <sz val="10"/>
        <rFont val="Calibri"/>
        <family val="2"/>
        <scheme val="minor"/>
      </rPr>
      <t xml:space="preserve">
TYPE: SQUARE D 1-LINE
AIC: 35000
AMPS: 600</t>
    </r>
  </si>
  <si>
    <t>PREWIRED A.C UNIT CONTROL PANEL FURNISHED WITH A.C UNIT REQUIRING SINGLE OR MULTIPLE POWER FEEDS</t>
  </si>
  <si>
    <t>OUTLET</t>
  </si>
  <si>
    <t>FLUSH FLOOR OUTLET</t>
  </si>
  <si>
    <t>TELEPHOMNE DATA OUTLET</t>
  </si>
  <si>
    <t>JUNCTION BOX</t>
  </si>
  <si>
    <t>WALL MOUNTED JUNCTION BOX</t>
  </si>
  <si>
    <t>WEATHER PROOF JUNCTION BOX</t>
  </si>
  <si>
    <r>
      <rPr>
        <b/>
        <sz val="10"/>
        <rFont val="Calibri"/>
        <family val="2"/>
        <scheme val="minor"/>
      </rPr>
      <t xml:space="preserve">J: GB </t>
    </r>
    <r>
      <rPr>
        <sz val="10"/>
        <rFont val="Calibri"/>
        <family val="2"/>
        <scheme val="minor"/>
      </rPr>
      <t>SECURITY SYSTEM PROVIDE JUNCTION BOX AS HIGH AS POSSIBLE
GLASS BREAK SENSOR BY OTHERS</t>
    </r>
  </si>
  <si>
    <t>SECURITY SYSTEM</t>
  </si>
  <si>
    <t>E4.0</t>
  </si>
  <si>
    <t>SOUND SYSTEM</t>
  </si>
  <si>
    <t>DOOR SECURITY SYSTEM
PROVIDE 1/2"C. DOWN IN DOOR FRAME</t>
  </si>
  <si>
    <t>SC: SECURITY SYSTEM
1/2" CONDUIT WITH PULL STRING</t>
  </si>
  <si>
    <t>CCTV SYSTEM 
CAMERA BY OTHERS PROVIDE JUNCTION BOX AT HIGH INDICATE</t>
  </si>
  <si>
    <t>CCTV SYSTEM 
3/4" EMPTY CONDUIT WITH PULL STRING</t>
  </si>
  <si>
    <t>MISC.</t>
  </si>
  <si>
    <t>MOTOR</t>
  </si>
  <si>
    <t>RELAY: SURFACE MOUNTED</t>
  </si>
  <si>
    <t xml:space="preserve">DOOR HEATER </t>
  </si>
  <si>
    <t>NOTE: ABOVE PIPING SHALL BE CAST IRON</t>
  </si>
  <si>
    <t>NOTE: ABOVE PIPING SHALL BE UPONOR PEX FULL FLOW SYSTEM</t>
  </si>
  <si>
    <t>NOTE: ABOVE PIPING SHALL BE SCH 40, STEEL PIPES</t>
  </si>
  <si>
    <t>VENT PIPING</t>
  </si>
  <si>
    <t>NOTE: ABOVE PIPING SHALL BE PVC</t>
  </si>
  <si>
    <t>P-1: WATER CLOSET
FLOOR MOUNTED AMERICAN STANDARD ADA COMPLIANT SIPHON JET #3043.001 WITH ZURN Z6000 AV FLUSH VALVE W/Y-J BRACKET AND CHURCH DURA GUARD 
MODL: 1655 SSCT SEAT</t>
  </si>
  <si>
    <t>P-4: URINAL
WALL HUNG AMERICAN STANDARD SIPHON  JET #2234.001 WITH ZURN Z6000 AV FLUSH VALVE W/Y-J BRACKET  AND CHURCH DURA GUARD 
MODL: 1655 SSCT SEAT</t>
  </si>
  <si>
    <t>P-5: LAVATORY
COUNTER TOP ZURN Z5820 COMPLETE , ZURN Z81101-XL CAST BRASS FAUCET, WITH OFFSET OUTLET WITH TAILPIECE,MCGUIRE # 165 STOPS WITH SUPPLIES AND MCGUIRE # 8872 P-TRAP, INSULATE P-TRAP ,STOPES AND SUPPLIES WITH EBC INSULATOR KIT OR PRO-WRAP BY MCGUIRE. PROVIDE ASSE 1070 TEMPERATURE LIMITING DEVICE</t>
  </si>
  <si>
    <t>P-2: WATER CLOSET
FLOOR MOUNTED AMERICAN STANDARD ADA COMPLIANT SIPHON JET #3043.001 WITH ZURN Z6000 AV FLUSH VALVE W/Y-J BRACKET AND CHURCH DURA GUARD 
MODL: 1655 SSCT SEAT</t>
  </si>
  <si>
    <t>P-3: URINAL
WALL HUNG AMERICAN STANDARD SIPHON  JET #2234.001 WITH ZURN Z6000 AV FLUSH VALVE W/Y-J BRACKET  AND CHURCH DURA GUARD 
MODL: 1655 SSCT SEAT</t>
  </si>
  <si>
    <t>SEALANT AT WINDOWS</t>
  </si>
  <si>
    <t>3/8" JOINT BACKER ROD W/ SEALANT</t>
  </si>
  <si>
    <t>THRU-WALL FLASHING AT EXTERIOR</t>
  </si>
  <si>
    <t>SPLASH BLOCK</t>
  </si>
  <si>
    <t>12" x 24" PRE-FAB CONCRETE SPLASH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</si>
</sst>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_(&quot;$&quot;* #,##0_);_(&quot;$&quot;* \(#,##0\);_(&quot;$&quot;* &quot;-&quot;??_);_(@_)"/>
    <numFmt numFmtId="166" formatCode="0.000%"/>
    <numFmt numFmtId="167" formatCode="0.000"/>
    <numFmt numFmtId="168" formatCode="0.0"/>
  </numFmts>
  <fonts count="11" x14ac:knownFonts="1">
    <font>
      <sz val="10"/>
      <name val="Arial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84">
    <xf numFmtId="0" fontId="0" fillId="0" borderId="0" xfId="0"/>
    <xf numFmtId="0" fontId="2" fillId="0" borderId="13" xfId="3" applyFont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left" vertical="center"/>
    </xf>
    <xf numFmtId="8" fontId="2" fillId="0" borderId="0" xfId="3" applyNumberFormat="1" applyFont="1" applyBorder="1" applyAlignment="1" applyProtection="1">
      <alignment horizontal="center" vertical="center"/>
    </xf>
    <xf numFmtId="10" fontId="2" fillId="0" borderId="3" xfId="3" applyNumberFormat="1" applyFont="1" applyBorder="1" applyAlignment="1" applyProtection="1">
      <alignment vertical="center"/>
    </xf>
    <xf numFmtId="10" fontId="2" fillId="0" borderId="0" xfId="3" applyNumberFormat="1" applyFont="1" applyBorder="1" applyAlignment="1" applyProtection="1">
      <alignment horizontal="center" vertical="center"/>
    </xf>
    <xf numFmtId="10" fontId="2" fillId="0" borderId="3" xfId="3" applyNumberFormat="1" applyFont="1" applyFill="1" applyBorder="1" applyAlignment="1" applyProtection="1">
      <alignment vertical="center"/>
    </xf>
    <xf numFmtId="10" fontId="2" fillId="0" borderId="0" xfId="3" applyNumberFormat="1" applyFont="1" applyFill="1" applyBorder="1" applyAlignment="1" applyProtection="1">
      <alignment horizontal="center" vertical="center"/>
    </xf>
    <xf numFmtId="10" fontId="2" fillId="0" borderId="10" xfId="3" applyNumberFormat="1" applyFont="1" applyBorder="1" applyAlignment="1" applyProtection="1">
      <alignment vertical="center"/>
    </xf>
    <xf numFmtId="166" fontId="2" fillId="0" borderId="3" xfId="3" applyNumberFormat="1" applyFont="1" applyBorder="1" applyAlignment="1" applyProtection="1">
      <alignment vertical="center"/>
    </xf>
    <xf numFmtId="0" fontId="3" fillId="3" borderId="3" xfId="3" applyFont="1" applyFill="1" applyBorder="1" applyAlignment="1" applyProtection="1">
      <alignment horizontal="left" vertical="center" wrapText="1"/>
    </xf>
    <xf numFmtId="8" fontId="3" fillId="3" borderId="3" xfId="2" applyFont="1" applyFill="1" applyBorder="1" applyAlignment="1" applyProtection="1">
      <alignment horizontal="center" vertical="center"/>
    </xf>
    <xf numFmtId="7" fontId="3" fillId="3" borderId="3" xfId="1" applyNumberFormat="1" applyFont="1" applyFill="1" applyBorder="1" applyAlignment="1" applyProtection="1">
      <alignment horizontal="center" vertical="center"/>
    </xf>
    <xf numFmtId="0" fontId="2" fillId="0" borderId="3" xfId="3" applyFont="1" applyBorder="1" applyAlignment="1" applyProtection="1">
      <alignment horizontal="left" vertical="center" wrapText="1"/>
    </xf>
    <xf numFmtId="0" fontId="2" fillId="0" borderId="0" xfId="3" applyFont="1" applyBorder="1" applyAlignment="1" applyProtection="1">
      <alignment horizontal="center" vertical="center"/>
    </xf>
    <xf numFmtId="0" fontId="2" fillId="0" borderId="3" xfId="3" applyFont="1" applyBorder="1" applyAlignment="1" applyProtection="1">
      <alignment horizontal="center" vertical="center"/>
    </xf>
    <xf numFmtId="2" fontId="2" fillId="2" borderId="3" xfId="3" applyNumberFormat="1" applyFont="1" applyFill="1" applyBorder="1" applyAlignment="1" applyProtection="1">
      <alignment horizontal="center" vertical="center"/>
    </xf>
    <xf numFmtId="0" fontId="2" fillId="0" borderId="0" xfId="3" applyFont="1" applyAlignment="1" applyProtection="1">
      <alignment horizontal="center" vertical="center"/>
    </xf>
    <xf numFmtId="0" fontId="3" fillId="0" borderId="0" xfId="3" applyFont="1" applyAlignment="1" applyProtection="1">
      <alignment horizontal="center" vertical="center"/>
    </xf>
    <xf numFmtId="38" fontId="3" fillId="3" borderId="3" xfId="3" applyNumberFormat="1" applyFont="1" applyFill="1" applyBorder="1" applyAlignment="1" applyProtection="1">
      <alignment horizontal="center" vertical="center" wrapText="1"/>
    </xf>
    <xf numFmtId="38" fontId="2" fillId="0" borderId="3" xfId="3" applyNumberFormat="1" applyFont="1" applyBorder="1" applyAlignment="1" applyProtection="1">
      <alignment horizontal="center" vertical="center" wrapText="1"/>
    </xf>
    <xf numFmtId="8" fontId="3" fillId="0" borderId="0" xfId="3" applyNumberFormat="1" applyFont="1" applyAlignment="1" applyProtection="1">
      <alignment horizontal="center" vertical="center"/>
    </xf>
    <xf numFmtId="0" fontId="2" fillId="0" borderId="0" xfId="3" applyFont="1" applyFill="1" applyAlignment="1" applyProtection="1">
      <alignment horizontal="center" vertical="center"/>
    </xf>
    <xf numFmtId="0" fontId="2" fillId="0" borderId="0" xfId="3" applyFont="1" applyAlignment="1" applyProtection="1">
      <alignment horizontal="left" vertical="center"/>
    </xf>
    <xf numFmtId="8" fontId="2" fillId="0" borderId="0" xfId="2" applyFont="1" applyAlignment="1" applyProtection="1">
      <alignment horizontal="center" vertical="center"/>
    </xf>
    <xf numFmtId="167" fontId="2" fillId="2" borderId="3" xfId="3" applyNumberFormat="1" applyFont="1" applyFill="1" applyBorder="1" applyAlignment="1" applyProtection="1">
      <alignment horizontal="center" vertical="center"/>
    </xf>
    <xf numFmtId="0" fontId="3" fillId="0" borderId="11" xfId="3" applyFont="1" applyBorder="1" applyAlignment="1" applyProtection="1">
      <alignment vertical="center"/>
    </xf>
    <xf numFmtId="8" fontId="2" fillId="0" borderId="3" xfId="3" applyNumberFormat="1" applyFont="1" applyBorder="1" applyAlignment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2" xfId="3" applyFont="1" applyFill="1" applyBorder="1" applyAlignment="1" applyProtection="1">
      <alignment horizontal="center" vertical="center"/>
    </xf>
    <xf numFmtId="0" fontId="2" fillId="0" borderId="1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3" fillId="0" borderId="1" xfId="3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8" fontId="3" fillId="3" borderId="3" xfId="3" applyNumberFormat="1" applyFont="1" applyFill="1" applyBorder="1" applyAlignment="1">
      <alignment horizontal="center" vertical="center"/>
    </xf>
    <xf numFmtId="0" fontId="3" fillId="0" borderId="4" xfId="3" applyFont="1" applyBorder="1" applyAlignment="1" applyProtection="1">
      <alignment horizontal="center" vertical="center"/>
    </xf>
    <xf numFmtId="0" fontId="8" fillId="0" borderId="3" xfId="3" applyFont="1" applyBorder="1" applyAlignment="1" applyProtection="1">
      <alignment horizontal="center" vertical="center"/>
    </xf>
    <xf numFmtId="0" fontId="6" fillId="0" borderId="0" xfId="3" applyFont="1" applyAlignment="1" applyProtection="1">
      <alignment horizontal="center" vertical="center"/>
    </xf>
    <xf numFmtId="8" fontId="2" fillId="3" borderId="3" xfId="3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 wrapText="1"/>
    </xf>
    <xf numFmtId="8" fontId="7" fillId="4" borderId="3" xfId="2" applyFont="1" applyFill="1" applyBorder="1" applyAlignment="1" applyProtection="1">
      <alignment horizontal="center" vertical="center"/>
    </xf>
    <xf numFmtId="8" fontId="7" fillId="4" borderId="3" xfId="2" applyFont="1" applyFill="1" applyBorder="1" applyAlignment="1" applyProtection="1">
      <alignment horizontal="center" vertical="center" wrapText="1"/>
    </xf>
    <xf numFmtId="38" fontId="3" fillId="0" borderId="4" xfId="3" applyNumberFormat="1" applyFont="1" applyBorder="1" applyAlignment="1" applyProtection="1">
      <alignment horizontal="center" vertical="center" wrapText="1"/>
    </xf>
    <xf numFmtId="0" fontId="3" fillId="0" borderId="4" xfId="3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/>
    </xf>
    <xf numFmtId="8" fontId="3" fillId="0" borderId="4" xfId="3" applyNumberFormat="1" applyFont="1" applyBorder="1" applyAlignment="1" applyProtection="1">
      <alignment horizontal="center" vertical="center"/>
    </xf>
    <xf numFmtId="8" fontId="3" fillId="0" borderId="4" xfId="2" applyFont="1" applyBorder="1" applyAlignment="1" applyProtection="1">
      <alignment horizontal="center" vertical="center"/>
    </xf>
    <xf numFmtId="7" fontId="3" fillId="0" borderId="4" xfId="1" applyNumberFormat="1" applyFont="1" applyBorder="1" applyAlignment="1" applyProtection="1">
      <alignment horizontal="center" vertical="center"/>
    </xf>
    <xf numFmtId="0" fontId="2" fillId="0" borderId="0" xfId="3" applyFont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vertical="center"/>
    </xf>
    <xf numFmtId="167" fontId="2" fillId="2" borderId="3" xfId="3" applyNumberFormat="1" applyFont="1" applyFill="1" applyBorder="1" applyAlignment="1">
      <alignment horizontal="center" vertical="center"/>
    </xf>
    <xf numFmtId="8" fontId="2" fillId="2" borderId="3" xfId="3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 applyProtection="1">
      <alignment vertical="center"/>
    </xf>
    <xf numFmtId="0" fontId="2" fillId="0" borderId="1" xfId="3" applyFont="1" applyFill="1" applyBorder="1" applyAlignment="1" applyProtection="1">
      <alignment vertical="center"/>
    </xf>
    <xf numFmtId="0" fontId="2" fillId="0" borderId="0" xfId="3" applyFont="1" applyBorder="1" applyAlignment="1" applyProtection="1">
      <alignment horizontal="center" vertical="center"/>
    </xf>
    <xf numFmtId="8" fontId="3" fillId="0" borderId="3" xfId="2" applyFont="1" applyFill="1" applyBorder="1" applyAlignment="1" applyProtection="1">
      <alignment horizontal="center" vertical="center"/>
    </xf>
    <xf numFmtId="8" fontId="3" fillId="0" borderId="3" xfId="2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 wrapText="1"/>
    </xf>
    <xf numFmtId="0" fontId="2" fillId="0" borderId="9" xfId="3" applyFont="1" applyBorder="1" applyAlignment="1" applyProtection="1">
      <alignment vertical="center" wrapText="1"/>
    </xf>
    <xf numFmtId="0" fontId="2" fillId="0" borderId="11" xfId="3" applyFont="1" applyFill="1" applyBorder="1" applyAlignment="1" applyProtection="1">
      <alignment horizontal="center" vertical="center"/>
    </xf>
    <xf numFmtId="165" fontId="2" fillId="0" borderId="10" xfId="3" applyNumberFormat="1" applyFont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vertical="center"/>
    </xf>
    <xf numFmtId="165" fontId="3" fillId="0" borderId="3" xfId="3" applyNumberFormat="1" applyFont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vertical="center"/>
    </xf>
    <xf numFmtId="2" fontId="3" fillId="0" borderId="3" xfId="3" applyNumberFormat="1" applyFont="1" applyBorder="1" applyAlignment="1" applyProtection="1">
      <alignment horizontal="center" vertical="center"/>
    </xf>
    <xf numFmtId="38" fontId="2" fillId="0" borderId="5" xfId="3" applyNumberFormat="1" applyFont="1" applyBorder="1" applyAlignment="1" applyProtection="1">
      <alignment horizontal="center" vertical="center"/>
    </xf>
    <xf numFmtId="44" fontId="3" fillId="0" borderId="10" xfId="4" applyFont="1" applyBorder="1" applyAlignment="1" applyProtection="1">
      <alignment horizontal="center" vertical="center"/>
    </xf>
    <xf numFmtId="165" fontId="3" fillId="3" borderId="3" xfId="3" applyNumberFormat="1" applyFont="1" applyFill="1" applyBorder="1" applyAlignment="1" applyProtection="1">
      <alignment horizontal="center" vertical="center"/>
    </xf>
    <xf numFmtId="38" fontId="2" fillId="0" borderId="3" xfId="3" applyNumberFormat="1" applyFont="1" applyBorder="1" applyAlignment="1" applyProtection="1">
      <alignment horizontal="center" vertical="center"/>
    </xf>
    <xf numFmtId="44" fontId="2" fillId="0" borderId="3" xfId="4" applyFont="1" applyFill="1" applyBorder="1" applyAlignment="1" applyProtection="1">
      <alignment horizontal="center" vertical="center"/>
    </xf>
    <xf numFmtId="8" fontId="2" fillId="0" borderId="0" xfId="2" applyFont="1" applyBorder="1" applyAlignment="1" applyProtection="1">
      <alignment horizontal="center" vertical="center"/>
    </xf>
    <xf numFmtId="0" fontId="3" fillId="3" borderId="3" xfId="3" applyFont="1" applyFill="1" applyBorder="1" applyAlignment="1" applyProtection="1">
      <alignment horizontal="center"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8" fontId="3" fillId="3" borderId="3" xfId="3" applyNumberFormat="1" applyFont="1" applyFill="1" applyBorder="1" applyAlignment="1" applyProtection="1">
      <alignment horizontal="center" vertical="center"/>
    </xf>
    <xf numFmtId="0" fontId="2" fillId="0" borderId="7" xfId="3" applyFont="1" applyBorder="1" applyAlignment="1" applyProtection="1">
      <alignment horizontal="left" vertical="center" wrapText="1"/>
    </xf>
    <xf numFmtId="38" fontId="2" fillId="5" borderId="3" xfId="3" applyNumberFormat="1" applyFont="1" applyFill="1" applyBorder="1" applyAlignment="1" applyProtection="1">
      <alignment horizontal="center" vertical="center"/>
    </xf>
    <xf numFmtId="38" fontId="2" fillId="5" borderId="3" xfId="3" applyNumberFormat="1" applyFont="1" applyFill="1" applyBorder="1" applyAlignment="1" applyProtection="1">
      <alignment horizontal="center" vertical="center" wrapText="1"/>
    </xf>
    <xf numFmtId="0" fontId="3" fillId="5" borderId="3" xfId="3" applyFont="1" applyFill="1" applyBorder="1" applyAlignment="1" applyProtection="1">
      <alignment horizontal="left" vertical="center" wrapText="1"/>
    </xf>
    <xf numFmtId="0" fontId="3" fillId="0" borderId="3" xfId="3" applyFont="1" applyBorder="1" applyAlignment="1" applyProtection="1">
      <alignment horizontal="left" vertical="center" wrapText="1"/>
    </xf>
    <xf numFmtId="0" fontId="2" fillId="0" borderId="3" xfId="3" applyFont="1" applyBorder="1" applyAlignment="1" applyProtection="1">
      <alignment horizontal="right" vertical="center" wrapText="1"/>
    </xf>
    <xf numFmtId="38" fontId="2" fillId="0" borderId="3" xfId="3" applyNumberFormat="1" applyFont="1" applyFill="1" applyBorder="1" applyAlignment="1" applyProtection="1">
      <alignment horizontal="center" vertical="center"/>
    </xf>
    <xf numFmtId="38" fontId="2" fillId="0" borderId="3" xfId="3" applyNumberFormat="1" applyFont="1" applyFill="1" applyBorder="1" applyAlignment="1" applyProtection="1">
      <alignment horizontal="center" vertical="center" wrapText="1"/>
    </xf>
    <xf numFmtId="0" fontId="3" fillId="0" borderId="3" xfId="3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3" applyFont="1" applyFill="1" applyBorder="1" applyAlignment="1" applyProtection="1">
      <alignment horizontal="left" vertical="center" wrapText="1"/>
    </xf>
    <xf numFmtId="165" fontId="3" fillId="3" borderId="3" xfId="4" applyNumberFormat="1" applyFont="1" applyFill="1" applyBorder="1" applyAlignment="1" applyProtection="1">
      <alignment horizontal="center" vertical="center"/>
    </xf>
    <xf numFmtId="38" fontId="2" fillId="0" borderId="3" xfId="3" applyNumberFormat="1" applyFont="1" applyBorder="1" applyAlignment="1" applyProtection="1">
      <alignment horizontal="center" vertical="center" wrapText="1"/>
    </xf>
    <xf numFmtId="8" fontId="2" fillId="0" borderId="3" xfId="3" applyNumberFormat="1" applyFont="1" applyBorder="1" applyAlignment="1">
      <alignment horizontal="left" vertical="center" wrapText="1"/>
    </xf>
    <xf numFmtId="8" fontId="3" fillId="0" borderId="3" xfId="3" applyNumberFormat="1" applyFont="1" applyBorder="1" applyAlignment="1">
      <alignment horizontal="left" vertical="center" wrapText="1"/>
    </xf>
    <xf numFmtId="38" fontId="2" fillId="0" borderId="13" xfId="3" applyNumberFormat="1" applyFont="1" applyBorder="1" applyAlignment="1" applyProtection="1">
      <alignment horizontal="center" vertical="center" wrapText="1"/>
    </xf>
    <xf numFmtId="8" fontId="2" fillId="0" borderId="3" xfId="3" applyNumberFormat="1" applyFont="1" applyBorder="1" applyAlignment="1">
      <alignment horizontal="right" vertical="center"/>
    </xf>
    <xf numFmtId="8" fontId="3" fillId="0" borderId="3" xfId="3" applyNumberFormat="1" applyFont="1" applyBorder="1" applyAlignment="1">
      <alignment horizontal="left" vertical="center"/>
    </xf>
    <xf numFmtId="168" fontId="2" fillId="0" borderId="3" xfId="0" applyNumberFormat="1" applyFont="1" applyBorder="1" applyAlignment="1" applyProtection="1">
      <alignment horizontal="center" vertical="center" wrapText="1"/>
    </xf>
    <xf numFmtId="38" fontId="2" fillId="0" borderId="3" xfId="3" applyNumberFormat="1" applyFont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38" fontId="2" fillId="0" borderId="14" xfId="3" applyNumberFormat="1" applyFont="1" applyBorder="1" applyAlignment="1" applyProtection="1">
      <alignment horizontal="center" vertical="center" wrapText="1"/>
    </xf>
    <xf numFmtId="38" fontId="2" fillId="0" borderId="13" xfId="3" applyNumberFormat="1" applyFont="1" applyBorder="1" applyAlignment="1" applyProtection="1">
      <alignment horizontal="center" vertical="center" wrapText="1"/>
    </xf>
    <xf numFmtId="38" fontId="3" fillId="0" borderId="3" xfId="3" applyNumberFormat="1" applyFont="1" applyBorder="1" applyAlignment="1" applyProtection="1">
      <alignment horizontal="left" vertical="center" wrapText="1"/>
    </xf>
    <xf numFmtId="38" fontId="2" fillId="0" borderId="14" xfId="3" applyNumberFormat="1" applyFont="1" applyBorder="1" applyAlignment="1" applyProtection="1">
      <alignment horizontal="center" vertical="center" wrapText="1"/>
    </xf>
    <xf numFmtId="38" fontId="2" fillId="0" borderId="13" xfId="3" applyNumberFormat="1" applyFont="1" applyBorder="1" applyAlignment="1" applyProtection="1">
      <alignment horizontal="center" vertical="center" wrapText="1"/>
    </xf>
    <xf numFmtId="8" fontId="3" fillId="0" borderId="3" xfId="2" applyFont="1" applyFill="1" applyBorder="1" applyAlignment="1" applyProtection="1">
      <alignment horizontal="center" vertical="center"/>
    </xf>
    <xf numFmtId="38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  <xf numFmtId="8" fontId="2" fillId="0" borderId="10" xfId="3" applyNumberFormat="1" applyFont="1" applyBorder="1" applyAlignment="1">
      <alignment horizontal="center" vertical="center"/>
    </xf>
    <xf numFmtId="2" fontId="2" fillId="2" borderId="5" xfId="3" applyNumberFormat="1" applyFont="1" applyFill="1" applyBorder="1" applyAlignment="1" applyProtection="1">
      <alignment horizontal="center" vertical="center"/>
    </xf>
    <xf numFmtId="2" fontId="2" fillId="2" borderId="4" xfId="3" applyNumberFormat="1" applyFont="1" applyFill="1" applyBorder="1" applyAlignment="1" applyProtection="1">
      <alignment horizontal="center" vertical="center"/>
    </xf>
    <xf numFmtId="38" fontId="2" fillId="0" borderId="13" xfId="3" applyNumberFormat="1" applyFont="1" applyBorder="1" applyAlignment="1" applyProtection="1">
      <alignment vertical="center" wrapText="1"/>
    </xf>
    <xf numFmtId="0" fontId="2" fillId="0" borderId="3" xfId="3" applyFont="1" applyBorder="1" applyAlignment="1" applyProtection="1">
      <alignment horizontal="center" vertical="center" wrapText="1"/>
    </xf>
    <xf numFmtId="8" fontId="2" fillId="0" borderId="3" xfId="3" applyNumberFormat="1" applyFont="1" applyFill="1" applyBorder="1" applyAlignment="1">
      <alignment horizontal="center" vertical="center"/>
    </xf>
    <xf numFmtId="167" fontId="2" fillId="0" borderId="3" xfId="3" applyNumberFormat="1" applyFont="1" applyFill="1" applyBorder="1" applyAlignment="1" applyProtection="1">
      <alignment horizontal="center" vertical="center"/>
    </xf>
    <xf numFmtId="2" fontId="2" fillId="0" borderId="3" xfId="3" applyNumberFormat="1" applyFont="1" applyFill="1" applyBorder="1" applyAlignment="1" applyProtection="1">
      <alignment horizontal="center" vertical="center"/>
    </xf>
    <xf numFmtId="38" fontId="2" fillId="0" borderId="13" xfId="3" applyNumberFormat="1" applyFont="1" applyFill="1" applyBorder="1" applyAlignment="1" applyProtection="1">
      <alignment horizontal="center" vertical="center" wrapText="1"/>
    </xf>
    <xf numFmtId="38" fontId="2" fillId="5" borderId="13" xfId="3" applyNumberFormat="1" applyFont="1" applyFill="1" applyBorder="1" applyAlignment="1" applyProtection="1">
      <alignment horizontal="center" vertical="center" wrapText="1"/>
    </xf>
    <xf numFmtId="44" fontId="2" fillId="0" borderId="0" xfId="4" applyFont="1" applyFill="1" applyBorder="1" applyAlignment="1" applyProtection="1">
      <alignment horizontal="center" vertical="center"/>
    </xf>
    <xf numFmtId="0" fontId="2" fillId="5" borderId="0" xfId="3" applyFont="1" applyFill="1" applyAlignment="1" applyProtection="1">
      <alignment horizontal="center" vertical="center"/>
    </xf>
    <xf numFmtId="38" fontId="3" fillId="5" borderId="3" xfId="3" applyNumberFormat="1" applyFont="1" applyFill="1" applyBorder="1" applyAlignment="1" applyProtection="1">
      <alignment horizontal="center" vertical="center"/>
    </xf>
    <xf numFmtId="38" fontId="3" fillId="5" borderId="13" xfId="3" applyNumberFormat="1" applyFont="1" applyFill="1" applyBorder="1" applyAlignment="1" applyProtection="1">
      <alignment horizontal="center" vertical="center" wrapText="1"/>
    </xf>
    <xf numFmtId="38" fontId="3" fillId="0" borderId="3" xfId="3" applyNumberFormat="1" applyFont="1" applyFill="1" applyBorder="1" applyAlignment="1" applyProtection="1">
      <alignment horizontal="center" vertical="center"/>
    </xf>
    <xf numFmtId="0" fontId="3" fillId="5" borderId="0" xfId="3" applyFont="1" applyFill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38" fontId="3" fillId="5" borderId="3" xfId="3" applyNumberFormat="1" applyFont="1" applyFill="1" applyBorder="1" applyAlignment="1" applyProtection="1">
      <alignment horizontal="center" vertical="center" wrapText="1"/>
    </xf>
    <xf numFmtId="165" fontId="3" fillId="0" borderId="3" xfId="4" applyNumberFormat="1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10" xfId="3" applyFont="1" applyFill="1" applyBorder="1" applyAlignment="1" applyProtection="1">
      <alignment horizontal="center" vertical="center"/>
    </xf>
    <xf numFmtId="8" fontId="3" fillId="0" borderId="3" xfId="3" applyNumberFormat="1" applyFont="1" applyFill="1" applyBorder="1" applyAlignment="1">
      <alignment horizontal="center" vertical="center"/>
    </xf>
    <xf numFmtId="165" fontId="3" fillId="0" borderId="3" xfId="3" applyNumberFormat="1" applyFont="1" applyFill="1" applyBorder="1" applyAlignment="1" applyProtection="1">
      <alignment horizontal="center" vertical="center"/>
    </xf>
    <xf numFmtId="0" fontId="2" fillId="2" borderId="0" xfId="3" applyFont="1" applyFill="1" applyAlignment="1" applyProtection="1">
      <alignment horizontal="center" vertical="center"/>
    </xf>
    <xf numFmtId="38" fontId="2" fillId="2" borderId="3" xfId="3" applyNumberFormat="1" applyFont="1" applyFill="1" applyBorder="1" applyAlignment="1" applyProtection="1">
      <alignment horizontal="center" vertical="center"/>
    </xf>
    <xf numFmtId="0" fontId="2" fillId="2" borderId="3" xfId="3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vertical="center" wrapText="1"/>
    </xf>
    <xf numFmtId="44" fontId="2" fillId="2" borderId="3" xfId="4" applyFont="1" applyFill="1" applyBorder="1" applyAlignment="1" applyProtection="1">
      <alignment horizontal="center" vertical="center"/>
    </xf>
    <xf numFmtId="38" fontId="2" fillId="2" borderId="3" xfId="3" applyNumberFormat="1" applyFont="1" applyFill="1" applyBorder="1" applyAlignment="1" applyProtection="1">
      <alignment horizontal="center" vertical="center" wrapText="1"/>
    </xf>
    <xf numFmtId="0" fontId="3" fillId="2" borderId="3" xfId="3" applyFont="1" applyFill="1" applyBorder="1" applyAlignment="1" applyProtection="1">
      <alignment horizontal="left" vertical="center" wrapText="1"/>
    </xf>
    <xf numFmtId="38" fontId="3" fillId="5" borderId="3" xfId="3" applyNumberFormat="1" applyFont="1" applyFill="1" applyBorder="1" applyAlignment="1" applyProtection="1">
      <alignment horizontal="left" vertical="center" wrapText="1"/>
    </xf>
    <xf numFmtId="38" fontId="3" fillId="5" borderId="3" xfId="3" applyNumberFormat="1" applyFont="1" applyFill="1" applyBorder="1" applyAlignment="1" applyProtection="1">
      <alignment horizontal="left" vertical="center"/>
    </xf>
    <xf numFmtId="38" fontId="2" fillId="0" borderId="14" xfId="3" applyNumberFormat="1" applyFont="1" applyBorder="1" applyAlignment="1" applyProtection="1">
      <alignment horizontal="center" vertical="center" wrapText="1"/>
    </xf>
    <xf numFmtId="38" fontId="2" fillId="0" borderId="15" xfId="3" applyNumberFormat="1" applyFont="1" applyBorder="1" applyAlignment="1" applyProtection="1">
      <alignment horizontal="center" vertical="center" wrapText="1"/>
    </xf>
    <xf numFmtId="38" fontId="2" fillId="0" borderId="14" xfId="3" applyNumberFormat="1" applyFont="1" applyFill="1" applyBorder="1" applyAlignment="1" applyProtection="1">
      <alignment horizontal="center" vertical="center" wrapText="1"/>
    </xf>
    <xf numFmtId="38" fontId="2" fillId="0" borderId="15" xfId="3" applyNumberFormat="1" applyFont="1" applyFill="1" applyBorder="1" applyAlignment="1" applyProtection="1">
      <alignment horizontal="center" vertical="center" wrapText="1"/>
    </xf>
    <xf numFmtId="38" fontId="2" fillId="0" borderId="13" xfId="3" applyNumberFormat="1" applyFont="1" applyFill="1" applyBorder="1" applyAlignment="1" applyProtection="1">
      <alignment horizontal="center" vertical="center" wrapText="1"/>
    </xf>
    <xf numFmtId="38" fontId="2" fillId="0" borderId="13" xfId="3" applyNumberFormat="1" applyFont="1" applyBorder="1" applyAlignment="1" applyProtection="1">
      <alignment horizontal="center" vertical="center" wrapText="1"/>
    </xf>
    <xf numFmtId="0" fontId="3" fillId="3" borderId="5" xfId="3" applyFont="1" applyFill="1" applyBorder="1" applyAlignment="1" applyProtection="1">
      <alignment horizontal="center" vertical="center" wrapText="1"/>
    </xf>
    <xf numFmtId="0" fontId="3" fillId="3" borderId="4" xfId="3" applyFont="1" applyFill="1" applyBorder="1" applyAlignment="1" applyProtection="1">
      <alignment horizontal="center" vertical="center" wrapText="1"/>
    </xf>
    <xf numFmtId="0" fontId="3" fillId="3" borderId="10" xfId="3" applyFont="1" applyFill="1" applyBorder="1" applyAlignment="1" applyProtection="1">
      <alignment horizontal="center" vertical="center" wrapText="1"/>
    </xf>
    <xf numFmtId="0" fontId="3" fillId="0" borderId="3" xfId="3" applyFont="1" applyFill="1" applyBorder="1" applyAlignment="1" applyProtection="1">
      <alignment horizontal="center" vertical="center"/>
    </xf>
    <xf numFmtId="14" fontId="2" fillId="0" borderId="9" xfId="3" applyNumberFormat="1" applyFont="1" applyBorder="1" applyAlignment="1" applyProtection="1">
      <alignment horizontal="left" vertical="center" wrapText="1"/>
    </xf>
    <xf numFmtId="0" fontId="2" fillId="0" borderId="0" xfId="3" applyFont="1" applyBorder="1" applyAlignment="1" applyProtection="1">
      <alignment horizontal="left" vertical="center" wrapText="1"/>
    </xf>
    <xf numFmtId="0" fontId="2" fillId="0" borderId="7" xfId="3" applyFont="1" applyBorder="1" applyAlignment="1" applyProtection="1">
      <alignment horizontal="left" vertical="center" wrapText="1"/>
    </xf>
    <xf numFmtId="0" fontId="2" fillId="0" borderId="6" xfId="3" applyFont="1" applyBorder="1" applyAlignment="1" applyProtection="1">
      <alignment horizontal="left" vertical="center" wrapText="1"/>
    </xf>
    <xf numFmtId="0" fontId="3" fillId="0" borderId="11" xfId="3" applyFont="1" applyBorder="1" applyAlignment="1" applyProtection="1">
      <alignment horizontal="left" vertical="center"/>
    </xf>
    <xf numFmtId="0" fontId="3" fillId="0" borderId="12" xfId="3" applyFont="1" applyBorder="1" applyAlignment="1" applyProtection="1">
      <alignment horizontal="left" vertical="center"/>
    </xf>
    <xf numFmtId="0" fontId="2" fillId="0" borderId="0" xfId="3" applyFont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6" fillId="0" borderId="0" xfId="3" applyFont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14" xfId="3" applyFont="1" applyBorder="1" applyAlignment="1" applyProtection="1">
      <alignment horizontal="left" vertical="center"/>
    </xf>
    <xf numFmtId="8" fontId="3" fillId="0" borderId="3" xfId="2" applyFont="1" applyFill="1" applyBorder="1" applyAlignment="1" applyProtection="1">
      <alignment horizontal="center" vertical="center" wrapText="1"/>
    </xf>
    <xf numFmtId="8" fontId="3" fillId="0" borderId="3" xfId="2" applyFont="1" applyFill="1" applyBorder="1" applyAlignment="1" applyProtection="1">
      <alignment horizontal="center" vertical="center"/>
    </xf>
    <xf numFmtId="0" fontId="2" fillId="0" borderId="5" xfId="3" applyFont="1" applyBorder="1" applyAlignment="1" applyProtection="1">
      <alignment horizontal="right" vertical="center"/>
    </xf>
    <xf numFmtId="0" fontId="2" fillId="0" borderId="4" xfId="3" applyFont="1" applyBorder="1" applyAlignment="1" applyProtection="1">
      <alignment horizontal="right" vertical="center"/>
    </xf>
    <xf numFmtId="0" fontId="2" fillId="0" borderId="10" xfId="3" applyFont="1" applyBorder="1" applyAlignment="1" applyProtection="1">
      <alignment horizontal="right" vertical="center"/>
    </xf>
    <xf numFmtId="0" fontId="2" fillId="0" borderId="13" xfId="3" applyFont="1" applyBorder="1" applyAlignment="1" applyProtection="1">
      <alignment horizontal="left" vertical="center"/>
    </xf>
    <xf numFmtId="0" fontId="3" fillId="0" borderId="2" xfId="3" applyFont="1" applyBorder="1" applyAlignment="1" applyProtection="1">
      <alignment horizontal="left" vertical="center"/>
    </xf>
    <xf numFmtId="0" fontId="2" fillId="0" borderId="7" xfId="3" applyFont="1" applyFill="1" applyBorder="1" applyAlignment="1" applyProtection="1">
      <alignment horizontal="left" vertical="center"/>
    </xf>
    <xf numFmtId="0" fontId="2" fillId="0" borderId="6" xfId="3" applyFont="1" applyFill="1" applyBorder="1" applyAlignment="1" applyProtection="1">
      <alignment horizontal="left" vertical="center"/>
    </xf>
    <xf numFmtId="0" fontId="2" fillId="0" borderId="8" xfId="3" applyFont="1" applyFill="1" applyBorder="1" applyAlignment="1" applyProtection="1">
      <alignment horizontal="left" vertical="center"/>
    </xf>
    <xf numFmtId="0" fontId="3" fillId="3" borderId="5" xfId="3" applyFont="1" applyFill="1" applyBorder="1" applyAlignment="1" applyProtection="1">
      <alignment horizontal="center" vertical="center"/>
    </xf>
    <xf numFmtId="0" fontId="3" fillId="3" borderId="4" xfId="3" applyFont="1" applyFill="1" applyBorder="1" applyAlignment="1" applyProtection="1">
      <alignment horizontal="center" vertical="center"/>
    </xf>
    <xf numFmtId="0" fontId="3" fillId="3" borderId="10" xfId="3" applyFont="1" applyFill="1" applyBorder="1" applyAlignment="1" applyProtection="1">
      <alignment horizontal="center" vertical="center"/>
    </xf>
    <xf numFmtId="0" fontId="2" fillId="0" borderId="9" xfId="3" applyFont="1" applyBorder="1" applyAlignment="1" applyProtection="1">
      <alignment horizontal="left" vertical="center" wrapText="1"/>
    </xf>
    <xf numFmtId="0" fontId="2" fillId="0" borderId="1" xfId="3" applyFont="1" applyBorder="1" applyAlignment="1" applyProtection="1">
      <alignment horizontal="left" vertical="center" wrapText="1"/>
    </xf>
    <xf numFmtId="0" fontId="2" fillId="0" borderId="8" xfId="3" applyFont="1" applyBorder="1" applyAlignment="1" applyProtection="1">
      <alignment horizontal="left" vertical="center" wrapText="1"/>
    </xf>
    <xf numFmtId="0" fontId="3" fillId="0" borderId="5" xfId="3" applyFont="1" applyBorder="1" applyAlignment="1" applyProtection="1">
      <alignment horizontal="right" vertical="center"/>
    </xf>
    <xf numFmtId="0" fontId="3" fillId="0" borderId="4" xfId="3" applyFont="1" applyBorder="1" applyAlignment="1" applyProtection="1">
      <alignment horizontal="right" vertical="center"/>
    </xf>
    <xf numFmtId="0" fontId="3" fillId="0" borderId="10" xfId="3" applyFont="1" applyBorder="1" applyAlignment="1" applyProtection="1">
      <alignment horizontal="right" vertical="center"/>
    </xf>
    <xf numFmtId="0" fontId="2" fillId="0" borderId="14" xfId="3" applyFont="1" applyBorder="1" applyAlignment="1" applyProtection="1">
      <alignment horizontal="center" vertical="center" wrapText="1"/>
    </xf>
    <xf numFmtId="0" fontId="2" fillId="0" borderId="15" xfId="3" applyFont="1" applyBorder="1" applyAlignment="1" applyProtection="1">
      <alignment horizontal="center" vertical="center" wrapText="1"/>
    </xf>
    <xf numFmtId="0" fontId="2" fillId="0" borderId="13" xfId="3" applyFont="1" applyBorder="1" applyAlignment="1" applyProtection="1">
      <alignment horizontal="center" vertical="center" wrapText="1"/>
    </xf>
  </cellXfs>
  <cellStyles count="6">
    <cellStyle name="Comma 2 2" xfId="5"/>
    <cellStyle name="Currency" xfId="4" builtinId="4"/>
    <cellStyle name="Currency [0]_Addendum #8" xfId="1"/>
    <cellStyle name="Currency_Addendum #8" xfId="2"/>
    <cellStyle name="Normal" xfId="0" builtinId="0"/>
    <cellStyle name="Normal_Addendum #8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40"/>
  <sheetViews>
    <sheetView showGridLines="0" showZeros="0" tabSelected="1" view="pageBreakPreview" zoomScale="80" zoomScaleNormal="100" zoomScaleSheetLayoutView="80" workbookViewId="0">
      <selection activeCell="K20" sqref="K20"/>
    </sheetView>
  </sheetViews>
  <sheetFormatPr defaultRowHeight="12.75" x14ac:dyDescent="0.2"/>
  <cols>
    <col min="1" max="1" width="1" style="17" customWidth="1"/>
    <col min="2" max="2" width="6.7109375" style="17" customWidth="1"/>
    <col min="3" max="3" width="12.7109375" style="17" customWidth="1"/>
    <col min="4" max="4" width="60.7109375" style="23" customWidth="1"/>
    <col min="5" max="6" width="12.7109375" style="17" customWidth="1"/>
    <col min="7" max="10" width="12.7109375" style="24" customWidth="1"/>
    <col min="11" max="11" width="12.7109375" style="17" customWidth="1"/>
    <col min="12" max="12" width="12.7109375" style="17" hidden="1" customWidth="1"/>
    <col min="13" max="14" width="12.7109375" style="24" customWidth="1"/>
    <col min="15" max="15" width="12.7109375" style="17" customWidth="1"/>
    <col min="16" max="18" width="12.7109375" style="24" customWidth="1"/>
    <col min="19" max="19" width="9.28515625" style="17" customWidth="1"/>
    <col min="20" max="21" width="13.42578125" style="17" hidden="1" customWidth="1"/>
    <col min="22" max="16384" width="9.140625" style="17"/>
  </cols>
  <sheetData>
    <row r="1" spans="2:27" ht="18.75" x14ac:dyDescent="0.2">
      <c r="B1" s="54"/>
      <c r="C1" s="54"/>
      <c r="D1" s="48"/>
      <c r="E1" s="54"/>
      <c r="F1" s="54"/>
      <c r="G1" s="72"/>
      <c r="H1" s="72"/>
      <c r="I1" s="72"/>
      <c r="J1" s="72"/>
      <c r="K1" s="54"/>
      <c r="L1" s="54"/>
      <c r="M1" s="72"/>
      <c r="N1" s="72"/>
      <c r="O1" s="54"/>
      <c r="P1" s="72"/>
      <c r="Q1" s="72"/>
      <c r="R1" s="72"/>
      <c r="T1" s="37" t="s">
        <v>40</v>
      </c>
      <c r="U1" s="37" t="s">
        <v>41</v>
      </c>
    </row>
    <row r="2" spans="2:27" ht="21.95" customHeight="1" x14ac:dyDescent="0.2">
      <c r="B2" s="158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T2" s="36">
        <v>1</v>
      </c>
      <c r="U2" s="36">
        <v>1</v>
      </c>
    </row>
    <row r="3" spans="2:27" x14ac:dyDescent="0.2">
      <c r="B3" s="154" t="s">
        <v>2</v>
      </c>
      <c r="C3" s="155"/>
      <c r="D3" s="155"/>
      <c r="E3" s="155"/>
      <c r="F3" s="155"/>
      <c r="G3" s="155"/>
      <c r="H3" s="168"/>
      <c r="I3" s="161" t="s">
        <v>3</v>
      </c>
      <c r="J3" s="161"/>
      <c r="K3" s="161"/>
      <c r="L3" s="161"/>
      <c r="M3" s="161"/>
      <c r="N3" s="161"/>
      <c r="O3" s="161"/>
      <c r="P3" s="161"/>
      <c r="Q3" s="161"/>
      <c r="R3" s="161"/>
      <c r="T3" s="14"/>
      <c r="U3" s="14"/>
      <c r="V3" s="14"/>
      <c r="W3" s="14"/>
      <c r="X3" s="14"/>
      <c r="Y3" s="14"/>
      <c r="Z3" s="14"/>
      <c r="AA3" s="14"/>
    </row>
    <row r="4" spans="2:27" ht="12.6" customHeight="1" x14ac:dyDescent="0.2">
      <c r="B4" s="169"/>
      <c r="C4" s="170"/>
      <c r="D4" s="170"/>
      <c r="E4" s="170"/>
      <c r="F4" s="170"/>
      <c r="G4" s="170"/>
      <c r="H4" s="171"/>
      <c r="I4" s="167"/>
      <c r="J4" s="167"/>
      <c r="K4" s="167"/>
      <c r="L4" s="167"/>
      <c r="M4" s="167"/>
      <c r="N4" s="167"/>
      <c r="O4" s="167"/>
      <c r="P4" s="167"/>
      <c r="Q4" s="167"/>
      <c r="R4" s="167"/>
      <c r="T4" s="14"/>
      <c r="U4" s="14"/>
      <c r="V4" s="14"/>
      <c r="W4" s="14"/>
      <c r="X4" s="14"/>
      <c r="Y4" s="14"/>
      <c r="Z4" s="14"/>
      <c r="AA4" s="14"/>
    </row>
    <row r="5" spans="2:27" ht="12.6" customHeight="1" x14ac:dyDescent="0.2">
      <c r="B5" s="60"/>
      <c r="C5" s="28"/>
      <c r="D5" s="28"/>
      <c r="E5" s="28"/>
      <c r="F5" s="28"/>
      <c r="G5" s="28"/>
      <c r="H5" s="29"/>
      <c r="I5" s="164" t="s">
        <v>30</v>
      </c>
      <c r="J5" s="165"/>
      <c r="K5" s="165"/>
      <c r="L5" s="165"/>
      <c r="M5" s="165"/>
      <c r="N5" s="165"/>
      <c r="O5" s="165"/>
      <c r="P5" s="166"/>
      <c r="Q5" s="15"/>
      <c r="R5" s="61">
        <f>SUM(I22:I740)</f>
        <v>0</v>
      </c>
      <c r="T5" s="14"/>
      <c r="U5" s="14"/>
      <c r="V5" s="14"/>
      <c r="W5" s="14"/>
      <c r="X5" s="14"/>
      <c r="Y5" s="14"/>
      <c r="Z5" s="14"/>
      <c r="AA5" s="14"/>
    </row>
    <row r="6" spans="2:27" ht="12.6" customHeight="1" x14ac:dyDescent="0.2">
      <c r="B6" s="62"/>
      <c r="C6" s="57"/>
      <c r="D6" s="57"/>
      <c r="E6" s="57"/>
      <c r="F6" s="57"/>
      <c r="G6" s="57"/>
      <c r="H6" s="30"/>
      <c r="I6" s="164" t="s">
        <v>31</v>
      </c>
      <c r="J6" s="165"/>
      <c r="K6" s="165"/>
      <c r="L6" s="165"/>
      <c r="M6" s="165"/>
      <c r="N6" s="165"/>
      <c r="O6" s="165"/>
      <c r="P6" s="166"/>
      <c r="Q6" s="1"/>
      <c r="R6" s="61">
        <f>SUM(P22:P740)</f>
        <v>0</v>
      </c>
      <c r="T6" s="14"/>
      <c r="U6" s="14"/>
      <c r="V6" s="14"/>
      <c r="W6" s="14"/>
      <c r="X6" s="14"/>
      <c r="Y6" s="14"/>
      <c r="Z6" s="14"/>
      <c r="AA6" s="14"/>
    </row>
    <row r="7" spans="2:27" ht="12.6" customHeight="1" x14ac:dyDescent="0.2">
      <c r="B7" s="62"/>
      <c r="C7" s="57"/>
      <c r="D7" s="2"/>
      <c r="E7" s="57"/>
      <c r="F7" s="57"/>
      <c r="G7" s="57"/>
      <c r="H7" s="30"/>
      <c r="I7" s="164" t="s">
        <v>32</v>
      </c>
      <c r="J7" s="165"/>
      <c r="K7" s="165"/>
      <c r="L7" s="165"/>
      <c r="M7" s="165"/>
      <c r="N7" s="165"/>
      <c r="O7" s="165"/>
      <c r="P7" s="166"/>
      <c r="Q7" s="9"/>
      <c r="R7" s="61">
        <f>SUM(R5:R6)</f>
        <v>0</v>
      </c>
      <c r="T7" s="156"/>
      <c r="U7" s="156"/>
      <c r="V7" s="156"/>
      <c r="W7" s="156"/>
      <c r="X7" s="156"/>
      <c r="Y7" s="14"/>
      <c r="Z7" s="3"/>
      <c r="AA7" s="14"/>
    </row>
    <row r="8" spans="2:27" ht="12.6" customHeight="1" x14ac:dyDescent="0.2">
      <c r="B8" s="62"/>
      <c r="C8" s="57"/>
      <c r="D8" s="2"/>
      <c r="E8" s="57"/>
      <c r="F8" s="57"/>
      <c r="G8" s="57"/>
      <c r="H8" s="30"/>
      <c r="I8" s="164" t="s">
        <v>33</v>
      </c>
      <c r="J8" s="165"/>
      <c r="K8" s="165"/>
      <c r="L8" s="165"/>
      <c r="M8" s="165"/>
      <c r="N8" s="165"/>
      <c r="O8" s="165"/>
      <c r="P8" s="166"/>
      <c r="Q8" s="8">
        <v>0.05</v>
      </c>
      <c r="R8" s="61">
        <f>R5*Q8</f>
        <v>0</v>
      </c>
      <c r="T8" s="14"/>
      <c r="U8" s="14"/>
      <c r="V8" s="14"/>
      <c r="W8" s="14"/>
      <c r="X8" s="14"/>
      <c r="Y8" s="14"/>
      <c r="Z8" s="3"/>
      <c r="AA8" s="14"/>
    </row>
    <row r="9" spans="2:27" ht="12.6" customHeight="1" x14ac:dyDescent="0.2">
      <c r="B9" s="62"/>
      <c r="C9" s="57"/>
      <c r="D9" s="48"/>
      <c r="E9" s="57"/>
      <c r="F9" s="57"/>
      <c r="G9" s="57"/>
      <c r="H9" s="30"/>
      <c r="I9" s="164" t="s">
        <v>34</v>
      </c>
      <c r="J9" s="165"/>
      <c r="K9" s="165"/>
      <c r="L9" s="165"/>
      <c r="M9" s="165"/>
      <c r="N9" s="165"/>
      <c r="O9" s="165"/>
      <c r="P9" s="166"/>
      <c r="Q9" s="4">
        <v>0.1</v>
      </c>
      <c r="R9" s="61">
        <f>R6*Q9</f>
        <v>0</v>
      </c>
      <c r="T9" s="156"/>
      <c r="U9" s="156"/>
      <c r="V9" s="156"/>
      <c r="W9" s="156"/>
      <c r="X9" s="156"/>
      <c r="Y9" s="5"/>
      <c r="Z9" s="3"/>
      <c r="AA9" s="14"/>
    </row>
    <row r="10" spans="2:27" ht="12.6" customHeight="1" x14ac:dyDescent="0.2">
      <c r="B10" s="62"/>
      <c r="C10" s="57"/>
      <c r="D10" s="49"/>
      <c r="E10" s="57"/>
      <c r="F10" s="57"/>
      <c r="G10" s="57"/>
      <c r="H10" s="30"/>
      <c r="I10" s="164" t="s">
        <v>42</v>
      </c>
      <c r="J10" s="165"/>
      <c r="K10" s="165"/>
      <c r="L10" s="165"/>
      <c r="M10" s="165"/>
      <c r="N10" s="165"/>
      <c r="O10" s="165"/>
      <c r="P10" s="166"/>
      <c r="Q10" s="6">
        <v>0.25</v>
      </c>
      <c r="R10" s="61">
        <f>R7*Q10</f>
        <v>0</v>
      </c>
      <c r="T10" s="157"/>
      <c r="U10" s="157"/>
      <c r="V10" s="157"/>
      <c r="W10" s="157"/>
      <c r="X10" s="157"/>
      <c r="Y10" s="7"/>
      <c r="Z10" s="3"/>
      <c r="AA10" s="14"/>
    </row>
    <row r="11" spans="2:27" ht="12.6" customHeight="1" x14ac:dyDescent="0.2">
      <c r="B11" s="62"/>
      <c r="C11" s="57"/>
      <c r="D11" s="49"/>
      <c r="E11" s="57"/>
      <c r="F11" s="57"/>
      <c r="G11" s="57"/>
      <c r="H11" s="30"/>
      <c r="I11" s="164" t="s">
        <v>35</v>
      </c>
      <c r="J11" s="165"/>
      <c r="K11" s="165"/>
      <c r="L11" s="165"/>
      <c r="M11" s="165"/>
      <c r="N11" s="165"/>
      <c r="O11" s="165"/>
      <c r="P11" s="166"/>
      <c r="Q11" s="4">
        <v>0.02</v>
      </c>
      <c r="R11" s="61">
        <f>SUM(R7:R10)*Q11</f>
        <v>0</v>
      </c>
      <c r="T11" s="156"/>
      <c r="U11" s="156"/>
      <c r="V11" s="156"/>
      <c r="W11" s="156"/>
      <c r="X11" s="156"/>
      <c r="Y11" s="5"/>
      <c r="Z11" s="3"/>
      <c r="AA11" s="14"/>
    </row>
    <row r="12" spans="2:27" ht="12.6" customHeight="1" x14ac:dyDescent="0.2">
      <c r="B12" s="62"/>
      <c r="C12" s="57"/>
      <c r="D12" s="2"/>
      <c r="E12" s="57"/>
      <c r="F12" s="57"/>
      <c r="G12" s="57"/>
      <c r="H12" s="30"/>
      <c r="I12" s="164" t="s">
        <v>36</v>
      </c>
      <c r="J12" s="165"/>
      <c r="K12" s="165"/>
      <c r="L12" s="165"/>
      <c r="M12" s="165"/>
      <c r="N12" s="165"/>
      <c r="O12" s="165"/>
      <c r="P12" s="166"/>
      <c r="Q12" s="4">
        <v>0.05</v>
      </c>
      <c r="R12" s="61">
        <f>R7*Q12</f>
        <v>0</v>
      </c>
      <c r="T12" s="156"/>
      <c r="U12" s="156"/>
      <c r="V12" s="156"/>
      <c r="W12" s="156"/>
      <c r="X12" s="156"/>
      <c r="Y12" s="5"/>
      <c r="Z12" s="3"/>
      <c r="AA12" s="14"/>
    </row>
    <row r="13" spans="2:27" x14ac:dyDescent="0.2">
      <c r="B13" s="63"/>
      <c r="C13" s="31"/>
      <c r="D13" s="31"/>
      <c r="E13" s="31"/>
      <c r="F13" s="31"/>
      <c r="G13" s="31"/>
      <c r="H13" s="32"/>
      <c r="I13" s="178" t="s">
        <v>37</v>
      </c>
      <c r="J13" s="179"/>
      <c r="K13" s="179"/>
      <c r="L13" s="179"/>
      <c r="M13" s="179"/>
      <c r="N13" s="179"/>
      <c r="O13" s="179"/>
      <c r="P13" s="180"/>
      <c r="Q13" s="35"/>
      <c r="R13" s="64">
        <f>SUM(R7:R12)</f>
        <v>0</v>
      </c>
      <c r="T13" s="156"/>
      <c r="U13" s="156"/>
      <c r="V13" s="156"/>
      <c r="W13" s="156"/>
      <c r="X13" s="156"/>
      <c r="Y13" s="14"/>
      <c r="Z13" s="3"/>
      <c r="AA13" s="14"/>
    </row>
    <row r="14" spans="2:27" x14ac:dyDescent="0.2">
      <c r="B14" s="65"/>
      <c r="C14" s="52"/>
      <c r="D14" s="52"/>
      <c r="E14" s="52"/>
      <c r="F14" s="52"/>
      <c r="G14" s="52"/>
      <c r="H14" s="53"/>
      <c r="I14" s="178" t="s">
        <v>43</v>
      </c>
      <c r="J14" s="179"/>
      <c r="K14" s="179"/>
      <c r="L14" s="179"/>
      <c r="M14" s="179"/>
      <c r="N14" s="179"/>
      <c r="O14" s="179"/>
      <c r="P14" s="180"/>
      <c r="Q14" s="35"/>
      <c r="R14" s="66">
        <f>SUM(K22:K740)</f>
        <v>0</v>
      </c>
      <c r="T14" s="14"/>
      <c r="U14" s="14"/>
      <c r="V14" s="14"/>
      <c r="W14" s="14"/>
      <c r="X14" s="14"/>
      <c r="Y14" s="14"/>
      <c r="Z14" s="14"/>
      <c r="AA14" s="14"/>
    </row>
    <row r="15" spans="2:27" ht="12.75" customHeight="1" x14ac:dyDescent="0.2">
      <c r="B15" s="154" t="s">
        <v>39</v>
      </c>
      <c r="C15" s="155"/>
      <c r="D15" s="26" t="s">
        <v>63</v>
      </c>
      <c r="E15" s="154" t="s">
        <v>38</v>
      </c>
      <c r="F15" s="155"/>
      <c r="G15" s="155"/>
      <c r="H15" s="155"/>
      <c r="I15" s="155"/>
      <c r="J15" s="154" t="s">
        <v>28</v>
      </c>
      <c r="K15" s="155"/>
      <c r="L15" s="155"/>
      <c r="M15" s="155"/>
      <c r="N15" s="155"/>
      <c r="O15" s="155"/>
      <c r="P15" s="155"/>
      <c r="Q15" s="155"/>
      <c r="R15" s="168"/>
      <c r="T15" s="14"/>
      <c r="U15" s="14"/>
      <c r="V15" s="14"/>
      <c r="W15" s="14"/>
      <c r="X15" s="14"/>
      <c r="Y15" s="14"/>
      <c r="Z15" s="14"/>
      <c r="AA15" s="14"/>
    </row>
    <row r="16" spans="2:27" x14ac:dyDescent="0.2">
      <c r="B16" s="150"/>
      <c r="C16" s="151"/>
      <c r="D16" s="59" t="s">
        <v>104</v>
      </c>
      <c r="E16" s="175" t="s">
        <v>103</v>
      </c>
      <c r="F16" s="151"/>
      <c r="G16" s="151"/>
      <c r="H16" s="151"/>
      <c r="I16" s="176"/>
      <c r="J16" s="175" t="s">
        <v>102</v>
      </c>
      <c r="K16" s="151"/>
      <c r="L16" s="151"/>
      <c r="M16" s="151"/>
      <c r="N16" s="151"/>
      <c r="O16" s="151"/>
      <c r="P16" s="151"/>
      <c r="Q16" s="151"/>
      <c r="R16" s="176"/>
    </row>
    <row r="17" spans="2:19" x14ac:dyDescent="0.2">
      <c r="B17" s="152"/>
      <c r="C17" s="153"/>
      <c r="D17" s="76" t="s">
        <v>436</v>
      </c>
      <c r="E17" s="152"/>
      <c r="F17" s="153"/>
      <c r="G17" s="153"/>
      <c r="H17" s="153"/>
      <c r="I17" s="177"/>
      <c r="J17" s="152"/>
      <c r="K17" s="153"/>
      <c r="L17" s="153"/>
      <c r="M17" s="153"/>
      <c r="N17" s="153"/>
      <c r="O17" s="153"/>
      <c r="P17" s="153"/>
      <c r="Q17" s="153"/>
      <c r="R17" s="177"/>
    </row>
    <row r="18" spans="2:19" ht="12.75" customHeight="1" x14ac:dyDescent="0.2">
      <c r="B18" s="159" t="s">
        <v>5</v>
      </c>
      <c r="C18" s="159" t="s">
        <v>60</v>
      </c>
      <c r="D18" s="149" t="s">
        <v>1</v>
      </c>
      <c r="E18" s="159" t="s">
        <v>6</v>
      </c>
      <c r="F18" s="149" t="s">
        <v>21</v>
      </c>
      <c r="G18" s="149" t="s">
        <v>20</v>
      </c>
      <c r="H18" s="149"/>
      <c r="I18" s="160"/>
      <c r="J18" s="163" t="s">
        <v>19</v>
      </c>
      <c r="K18" s="163"/>
      <c r="L18" s="163"/>
      <c r="M18" s="163"/>
      <c r="N18" s="163"/>
      <c r="O18" s="160"/>
      <c r="P18" s="160"/>
      <c r="Q18" s="162" t="s">
        <v>4</v>
      </c>
      <c r="R18" s="162" t="s">
        <v>16</v>
      </c>
    </row>
    <row r="19" spans="2:19" ht="27.75" customHeight="1" x14ac:dyDescent="0.2">
      <c r="B19" s="149"/>
      <c r="C19" s="159"/>
      <c r="D19" s="149"/>
      <c r="E19" s="149"/>
      <c r="F19" s="149"/>
      <c r="G19" s="40" t="s">
        <v>18</v>
      </c>
      <c r="H19" s="55" t="s">
        <v>18</v>
      </c>
      <c r="I19" s="55" t="s">
        <v>17</v>
      </c>
      <c r="J19" s="56" t="s">
        <v>22</v>
      </c>
      <c r="K19" s="56" t="s">
        <v>7</v>
      </c>
      <c r="L19" s="41" t="s">
        <v>61</v>
      </c>
      <c r="M19" s="41" t="s">
        <v>62</v>
      </c>
      <c r="N19" s="56" t="s">
        <v>62</v>
      </c>
      <c r="O19" s="56" t="s">
        <v>18</v>
      </c>
      <c r="P19" s="55" t="s">
        <v>17</v>
      </c>
      <c r="Q19" s="163"/>
      <c r="R19" s="163"/>
      <c r="S19" s="18"/>
    </row>
    <row r="20" spans="2:19" s="18" customFormat="1" x14ac:dyDescent="0.2">
      <c r="B20" s="67" t="str">
        <f>IF(F20&lt;&gt;"",1+MAX($B$1:B19),"")</f>
        <v/>
      </c>
      <c r="C20" s="42"/>
      <c r="D20" s="43"/>
      <c r="E20" s="35"/>
      <c r="F20" s="44"/>
      <c r="G20" s="45"/>
      <c r="H20" s="45"/>
      <c r="I20" s="46"/>
      <c r="J20" s="46"/>
      <c r="K20" s="35"/>
      <c r="L20" s="35"/>
      <c r="M20" s="46"/>
      <c r="N20" s="46"/>
      <c r="O20" s="45"/>
      <c r="P20" s="46"/>
      <c r="Q20" s="47"/>
      <c r="R20" s="68"/>
    </row>
    <row r="21" spans="2:19" s="18" customFormat="1" x14ac:dyDescent="0.2">
      <c r="B21" s="19" t="str">
        <f>IF(F21&lt;&gt;"",1+MAX($B$1:B20),"")</f>
        <v/>
      </c>
      <c r="C21" s="19" t="s">
        <v>44</v>
      </c>
      <c r="D21" s="10" t="s">
        <v>8</v>
      </c>
      <c r="E21" s="73"/>
      <c r="F21" s="74"/>
      <c r="G21" s="75"/>
      <c r="H21" s="75"/>
      <c r="I21" s="11"/>
      <c r="J21" s="11"/>
      <c r="K21" s="73"/>
      <c r="L21" s="73"/>
      <c r="M21" s="11"/>
      <c r="N21" s="11"/>
      <c r="O21" s="75"/>
      <c r="P21" s="11"/>
      <c r="Q21" s="12"/>
      <c r="R21" s="69">
        <f>SUM(Q22:Q24)</f>
        <v>0</v>
      </c>
    </row>
    <row r="22" spans="2:19" x14ac:dyDescent="0.2">
      <c r="B22" s="70"/>
      <c r="C22" s="20"/>
      <c r="D22" s="13"/>
      <c r="E22" s="33"/>
      <c r="F22" s="39"/>
      <c r="G22" s="27"/>
      <c r="H22" s="27">
        <f>G22*$T$2</f>
        <v>0</v>
      </c>
      <c r="I22" s="27">
        <f t="shared" ref="I22" si="0">F22*H22</f>
        <v>0</v>
      </c>
      <c r="J22" s="25"/>
      <c r="K22" s="16">
        <f>F22*J22</f>
        <v>0</v>
      </c>
      <c r="L22" s="16"/>
      <c r="M22" s="27"/>
      <c r="N22" s="27">
        <f>M22*$U$2</f>
        <v>0</v>
      </c>
      <c r="O22" s="27">
        <f>J22*N22</f>
        <v>0</v>
      </c>
      <c r="P22" s="27">
        <f>F22*O22</f>
        <v>0</v>
      </c>
      <c r="Q22" s="27">
        <f t="shared" ref="Q22" si="1">I22+P22</f>
        <v>0</v>
      </c>
      <c r="R22" s="71"/>
    </row>
    <row r="23" spans="2:19" s="18" customFormat="1" x14ac:dyDescent="0.2">
      <c r="B23" s="70">
        <f>IF(F23&lt;&gt;"",1+MAX($B$22:B22),"")</f>
        <v>1</v>
      </c>
      <c r="C23" s="20"/>
      <c r="D23" s="13" t="s">
        <v>64</v>
      </c>
      <c r="E23" s="33" t="s">
        <v>65</v>
      </c>
      <c r="F23" s="58">
        <v>1</v>
      </c>
      <c r="G23" s="27"/>
      <c r="H23" s="27">
        <f t="shared" ref="H23:H124" si="2">G23*$T$2</f>
        <v>0</v>
      </c>
      <c r="I23" s="27">
        <f t="shared" ref="I23:I124" si="3">F23*H23</f>
        <v>0</v>
      </c>
      <c r="J23" s="25"/>
      <c r="K23" s="16">
        <f t="shared" ref="K23:K124" si="4">F23*J23</f>
        <v>0</v>
      </c>
      <c r="L23" s="16"/>
      <c r="M23" s="27"/>
      <c r="N23" s="27">
        <f t="shared" ref="N23:N124" si="5">M23*$U$2</f>
        <v>0</v>
      </c>
      <c r="O23" s="27">
        <f t="shared" ref="O23:O124" si="6">J23*N23</f>
        <v>0</v>
      </c>
      <c r="P23" s="27">
        <f t="shared" ref="P23:P387" si="7">F23*O23</f>
        <v>0</v>
      </c>
      <c r="Q23" s="27">
        <f t="shared" ref="Q23:Q387" si="8">I23+P23</f>
        <v>0</v>
      </c>
      <c r="R23" s="71"/>
      <c r="S23" s="21"/>
    </row>
    <row r="24" spans="2:19" s="18" customFormat="1" x14ac:dyDescent="0.2">
      <c r="B24" s="70" t="str">
        <f>IF(F24&lt;&gt;"",1+MAX($B$22:B23),"")</f>
        <v/>
      </c>
      <c r="C24" s="20"/>
      <c r="D24" s="13"/>
      <c r="E24" s="33"/>
      <c r="F24" s="58"/>
      <c r="G24" s="27"/>
      <c r="H24" s="27">
        <f t="shared" si="2"/>
        <v>0</v>
      </c>
      <c r="I24" s="27">
        <f t="shared" si="3"/>
        <v>0</v>
      </c>
      <c r="J24" s="50"/>
      <c r="K24" s="16">
        <f t="shared" si="4"/>
        <v>0</v>
      </c>
      <c r="L24" s="16"/>
      <c r="M24" s="51"/>
      <c r="N24" s="27">
        <f t="shared" si="5"/>
        <v>0</v>
      </c>
      <c r="O24" s="27">
        <f t="shared" si="6"/>
        <v>0</v>
      </c>
      <c r="P24" s="27">
        <f t="shared" si="7"/>
        <v>0</v>
      </c>
      <c r="Q24" s="27">
        <f t="shared" si="8"/>
        <v>0</v>
      </c>
      <c r="R24" s="71"/>
      <c r="S24" s="21"/>
    </row>
    <row r="25" spans="2:19" s="18" customFormat="1" x14ac:dyDescent="0.2">
      <c r="B25" s="19" t="str">
        <f>IF(F25&lt;&gt;"",1+MAX($B$22:B24),"")</f>
        <v/>
      </c>
      <c r="C25" s="19" t="s">
        <v>45</v>
      </c>
      <c r="D25" s="10" t="s">
        <v>9</v>
      </c>
      <c r="E25" s="146" t="s">
        <v>66</v>
      </c>
      <c r="F25" s="147"/>
      <c r="G25" s="148"/>
      <c r="H25" s="88">
        <f>SUM(I26:I53)</f>
        <v>0</v>
      </c>
      <c r="I25" s="11">
        <f t="shared" si="3"/>
        <v>0</v>
      </c>
      <c r="J25" s="11"/>
      <c r="K25" s="172" t="s">
        <v>67</v>
      </c>
      <c r="L25" s="173"/>
      <c r="M25" s="173"/>
      <c r="N25" s="174"/>
      <c r="O25" s="88">
        <f>SUM(P26:P53)</f>
        <v>0</v>
      </c>
      <c r="P25" s="11">
        <f t="shared" si="7"/>
        <v>0</v>
      </c>
      <c r="Q25" s="12">
        <f t="shared" si="8"/>
        <v>0</v>
      </c>
      <c r="R25" s="69">
        <f>SUM(Q26:Q53)</f>
        <v>0</v>
      </c>
    </row>
    <row r="26" spans="2:19" x14ac:dyDescent="0.2">
      <c r="B26" s="70" t="str">
        <f>IF(F26&lt;&gt;"",1+MAX($B$22:B25),"")</f>
        <v/>
      </c>
      <c r="C26" s="20"/>
      <c r="D26" s="13"/>
      <c r="E26" s="33"/>
      <c r="F26" s="58"/>
      <c r="G26" s="27"/>
      <c r="H26" s="27">
        <f t="shared" ref="H26:H53" si="9">G26*$T$2</f>
        <v>0</v>
      </c>
      <c r="I26" s="27">
        <f t="shared" ref="I26:I53" si="10">F26*H26</f>
        <v>0</v>
      </c>
      <c r="J26" s="25"/>
      <c r="K26" s="16">
        <f t="shared" ref="K26:K53" si="11">F26*J26</f>
        <v>0</v>
      </c>
      <c r="L26" s="16"/>
      <c r="M26" s="27"/>
      <c r="N26" s="27">
        <f t="shared" ref="N26:N53" si="12">M26*$U$2</f>
        <v>0</v>
      </c>
      <c r="O26" s="27">
        <f t="shared" ref="O26:O53" si="13">J26*N26</f>
        <v>0</v>
      </c>
      <c r="P26" s="27">
        <f t="shared" ref="P26:P53" si="14">F26*O26</f>
        <v>0</v>
      </c>
      <c r="Q26" s="27">
        <f t="shared" ref="Q26:Q53" si="15">I26+P26</f>
        <v>0</v>
      </c>
      <c r="R26" s="71"/>
    </row>
    <row r="27" spans="2:19" x14ac:dyDescent="0.2">
      <c r="B27" s="77" t="str">
        <f>IF(F27&lt;&gt;"",1+MAX($B$22:B26),"")</f>
        <v/>
      </c>
      <c r="C27" s="78"/>
      <c r="D27" s="79" t="s">
        <v>112</v>
      </c>
      <c r="E27" s="33"/>
      <c r="F27" s="58"/>
      <c r="G27" s="27"/>
      <c r="H27" s="27">
        <f t="shared" si="9"/>
        <v>0</v>
      </c>
      <c r="I27" s="27">
        <f t="shared" si="10"/>
        <v>0</v>
      </c>
      <c r="J27" s="25"/>
      <c r="K27" s="16">
        <f t="shared" si="11"/>
        <v>0</v>
      </c>
      <c r="L27" s="16"/>
      <c r="M27" s="27"/>
      <c r="N27" s="27">
        <f t="shared" si="12"/>
        <v>0</v>
      </c>
      <c r="O27" s="27">
        <f t="shared" si="13"/>
        <v>0</v>
      </c>
      <c r="P27" s="27">
        <f t="shared" si="14"/>
        <v>0</v>
      </c>
      <c r="Q27" s="27">
        <f t="shared" si="15"/>
        <v>0</v>
      </c>
      <c r="R27" s="71"/>
    </row>
    <row r="28" spans="2:19" s="18" customFormat="1" x14ac:dyDescent="0.2">
      <c r="B28" s="70" t="str">
        <f>IF(F28&lt;&gt;"",1+MAX($B$22:B27),"")</f>
        <v/>
      </c>
      <c r="C28" s="20"/>
      <c r="D28" s="13"/>
      <c r="E28" s="33"/>
      <c r="F28" s="58"/>
      <c r="G28" s="27"/>
      <c r="H28" s="27">
        <f t="shared" si="9"/>
        <v>0</v>
      </c>
      <c r="I28" s="27">
        <f t="shared" si="10"/>
        <v>0</v>
      </c>
      <c r="J28" s="25"/>
      <c r="K28" s="16">
        <f t="shared" si="11"/>
        <v>0</v>
      </c>
      <c r="L28" s="16"/>
      <c r="M28" s="27"/>
      <c r="N28" s="27">
        <f t="shared" si="12"/>
        <v>0</v>
      </c>
      <c r="O28" s="27">
        <f t="shared" si="13"/>
        <v>0</v>
      </c>
      <c r="P28" s="27">
        <f t="shared" si="14"/>
        <v>0</v>
      </c>
      <c r="Q28" s="27">
        <f t="shared" si="15"/>
        <v>0</v>
      </c>
      <c r="R28" s="71"/>
    </row>
    <row r="29" spans="2:19" s="18" customFormat="1" x14ac:dyDescent="0.2">
      <c r="B29" s="70" t="str">
        <f>IF(F29&lt;&gt;"",1+MAX($B$22:B28),"")</f>
        <v/>
      </c>
      <c r="C29" s="20"/>
      <c r="D29" s="80" t="s">
        <v>142</v>
      </c>
      <c r="E29" s="33"/>
      <c r="F29" s="58"/>
      <c r="G29" s="27"/>
      <c r="H29" s="27">
        <f t="shared" si="9"/>
        <v>0</v>
      </c>
      <c r="I29" s="27">
        <f t="shared" si="10"/>
        <v>0</v>
      </c>
      <c r="J29" s="25"/>
      <c r="K29" s="16">
        <f t="shared" si="11"/>
        <v>0</v>
      </c>
      <c r="L29" s="16"/>
      <c r="M29" s="27"/>
      <c r="N29" s="27">
        <f t="shared" si="12"/>
        <v>0</v>
      </c>
      <c r="O29" s="27">
        <f t="shared" si="13"/>
        <v>0</v>
      </c>
      <c r="P29" s="27">
        <f t="shared" si="14"/>
        <v>0</v>
      </c>
      <c r="Q29" s="27">
        <f t="shared" si="15"/>
        <v>0</v>
      </c>
      <c r="R29" s="71"/>
    </row>
    <row r="30" spans="2:19" ht="25.5" x14ac:dyDescent="0.2">
      <c r="B30" s="70">
        <f>IF(F30&lt;&gt;"",1+MAX($B$22:B29),"")</f>
        <v>2</v>
      </c>
      <c r="C30" s="140" t="s">
        <v>409</v>
      </c>
      <c r="D30" s="96" t="s">
        <v>146</v>
      </c>
      <c r="E30" s="97" t="s">
        <v>114</v>
      </c>
      <c r="F30" s="95">
        <f>(453*2*1)/27</f>
        <v>33.555555555555557</v>
      </c>
      <c r="G30" s="27"/>
      <c r="H30" s="27">
        <f t="shared" si="9"/>
        <v>0</v>
      </c>
      <c r="I30" s="27">
        <f t="shared" si="10"/>
        <v>0</v>
      </c>
      <c r="J30" s="25"/>
      <c r="K30" s="16">
        <f t="shared" si="11"/>
        <v>0</v>
      </c>
      <c r="L30" s="16"/>
      <c r="M30" s="27"/>
      <c r="N30" s="27">
        <f t="shared" si="12"/>
        <v>0</v>
      </c>
      <c r="O30" s="27">
        <f t="shared" si="13"/>
        <v>0</v>
      </c>
      <c r="P30" s="27">
        <f t="shared" si="14"/>
        <v>0</v>
      </c>
      <c r="Q30" s="27">
        <f t="shared" si="15"/>
        <v>0</v>
      </c>
      <c r="R30" s="71"/>
    </row>
    <row r="31" spans="2:19" s="18" customFormat="1" x14ac:dyDescent="0.2">
      <c r="B31" s="70" t="str">
        <f>IF(F31&lt;&gt;"",1+MAX($B$22:B30),"")</f>
        <v/>
      </c>
      <c r="C31" s="141"/>
      <c r="D31" s="80"/>
      <c r="E31" s="33"/>
      <c r="F31" s="58"/>
      <c r="G31" s="27"/>
      <c r="H31" s="27"/>
      <c r="I31" s="27"/>
      <c r="J31" s="25"/>
      <c r="K31" s="16"/>
      <c r="L31" s="16"/>
      <c r="M31" s="27"/>
      <c r="N31" s="27"/>
      <c r="O31" s="27"/>
      <c r="P31" s="27"/>
      <c r="Q31" s="27"/>
      <c r="R31" s="71"/>
    </row>
    <row r="32" spans="2:19" s="18" customFormat="1" x14ac:dyDescent="0.2">
      <c r="B32" s="70" t="str">
        <f>IF(F32&lt;&gt;"",1+MAX($B$22:B31),"")</f>
        <v/>
      </c>
      <c r="C32" s="141"/>
      <c r="D32" s="80" t="s">
        <v>145</v>
      </c>
      <c r="E32" s="33"/>
      <c r="F32" s="58"/>
      <c r="G32" s="27"/>
      <c r="H32" s="27">
        <f t="shared" ref="H32:H33" si="16">G32*$T$2</f>
        <v>0</v>
      </c>
      <c r="I32" s="27">
        <f t="shared" ref="I32:I33" si="17">F32*H32</f>
        <v>0</v>
      </c>
      <c r="J32" s="25"/>
      <c r="K32" s="16">
        <f t="shared" ref="K32:K33" si="18">F32*J32</f>
        <v>0</v>
      </c>
      <c r="L32" s="16"/>
      <c r="M32" s="27"/>
      <c r="N32" s="27">
        <f t="shared" ref="N32:N33" si="19">M32*$U$2</f>
        <v>0</v>
      </c>
      <c r="O32" s="27">
        <f t="shared" ref="O32:O33" si="20">J32*N32</f>
        <v>0</v>
      </c>
      <c r="P32" s="27">
        <f t="shared" ref="P32:P33" si="21">F32*O32</f>
        <v>0</v>
      </c>
      <c r="Q32" s="27">
        <f t="shared" ref="Q32:Q33" si="22">I32+P32</f>
        <v>0</v>
      </c>
      <c r="R32" s="71"/>
    </row>
    <row r="33" spans="2:18" ht="38.25" x14ac:dyDescent="0.2">
      <c r="B33" s="70">
        <f>IF(F33&lt;&gt;"",1+MAX($B$22:B32),"")</f>
        <v>3</v>
      </c>
      <c r="C33" s="141"/>
      <c r="D33" s="100" t="s">
        <v>163</v>
      </c>
      <c r="E33" s="97" t="s">
        <v>114</v>
      </c>
      <c r="F33" s="95">
        <f>((3.5*3.5*1)*1)/27</f>
        <v>0.45370370370370372</v>
      </c>
      <c r="G33" s="27"/>
      <c r="H33" s="27">
        <f t="shared" si="16"/>
        <v>0</v>
      </c>
      <c r="I33" s="27">
        <f t="shared" si="17"/>
        <v>0</v>
      </c>
      <c r="J33" s="25"/>
      <c r="K33" s="16">
        <f t="shared" si="18"/>
        <v>0</v>
      </c>
      <c r="L33" s="16"/>
      <c r="M33" s="27"/>
      <c r="N33" s="27">
        <f t="shared" si="19"/>
        <v>0</v>
      </c>
      <c r="O33" s="27">
        <f t="shared" si="20"/>
        <v>0</v>
      </c>
      <c r="P33" s="27">
        <f t="shared" si="21"/>
        <v>0</v>
      </c>
      <c r="Q33" s="27">
        <f t="shared" si="22"/>
        <v>0</v>
      </c>
      <c r="R33" s="71"/>
    </row>
    <row r="34" spans="2:18" ht="38.25" x14ac:dyDescent="0.2">
      <c r="B34" s="70">
        <f>IF(F34&lt;&gt;"",1+MAX($B$22:B33),"")</f>
        <v>4</v>
      </c>
      <c r="C34" s="141"/>
      <c r="D34" s="100" t="s">
        <v>164</v>
      </c>
      <c r="E34" s="97" t="s">
        <v>114</v>
      </c>
      <c r="F34" s="95">
        <f>((4*4*1)*6)/27</f>
        <v>3.5555555555555554</v>
      </c>
      <c r="G34" s="27"/>
      <c r="H34" s="27">
        <f t="shared" ref="H34:H36" si="23">G34*$T$2</f>
        <v>0</v>
      </c>
      <c r="I34" s="27">
        <f t="shared" ref="I34:I36" si="24">F34*H34</f>
        <v>0</v>
      </c>
      <c r="J34" s="25"/>
      <c r="K34" s="16">
        <f t="shared" ref="K34:K36" si="25">F34*J34</f>
        <v>0</v>
      </c>
      <c r="L34" s="16"/>
      <c r="M34" s="27"/>
      <c r="N34" s="27">
        <f t="shared" ref="N34:N36" si="26">M34*$U$2</f>
        <v>0</v>
      </c>
      <c r="O34" s="27">
        <f t="shared" ref="O34:O36" si="27">J34*N34</f>
        <v>0</v>
      </c>
      <c r="P34" s="27">
        <f t="shared" ref="P34:P36" si="28">F34*O34</f>
        <v>0</v>
      </c>
      <c r="Q34" s="27">
        <f t="shared" ref="Q34:Q36" si="29">I34+P34</f>
        <v>0</v>
      </c>
      <c r="R34" s="71"/>
    </row>
    <row r="35" spans="2:18" ht="38.25" x14ac:dyDescent="0.2">
      <c r="B35" s="70">
        <f>IF(F35&lt;&gt;"",1+MAX($B$22:B34),"")</f>
        <v>5</v>
      </c>
      <c r="C35" s="141"/>
      <c r="D35" s="100" t="s">
        <v>165</v>
      </c>
      <c r="E35" s="97" t="s">
        <v>114</v>
      </c>
      <c r="F35" s="95">
        <f>((4.5*4.5*1)*3)/27</f>
        <v>2.25</v>
      </c>
      <c r="G35" s="27"/>
      <c r="H35" s="27">
        <f t="shared" si="23"/>
        <v>0</v>
      </c>
      <c r="I35" s="27">
        <f t="shared" si="24"/>
        <v>0</v>
      </c>
      <c r="J35" s="25"/>
      <c r="K35" s="16">
        <f t="shared" si="25"/>
        <v>0</v>
      </c>
      <c r="L35" s="16"/>
      <c r="M35" s="27"/>
      <c r="N35" s="27">
        <f t="shared" si="26"/>
        <v>0</v>
      </c>
      <c r="O35" s="27">
        <f t="shared" si="27"/>
        <v>0</v>
      </c>
      <c r="P35" s="27">
        <f t="shared" si="28"/>
        <v>0</v>
      </c>
      <c r="Q35" s="27">
        <f t="shared" si="29"/>
        <v>0</v>
      </c>
      <c r="R35" s="71"/>
    </row>
    <row r="36" spans="2:18" ht="38.25" x14ac:dyDescent="0.2">
      <c r="B36" s="70">
        <f>IF(F36&lt;&gt;"",1+MAX($B$22:B35),"")</f>
        <v>6</v>
      </c>
      <c r="C36" s="141"/>
      <c r="D36" s="100" t="s">
        <v>166</v>
      </c>
      <c r="E36" s="97" t="s">
        <v>114</v>
      </c>
      <c r="F36" s="95">
        <f>((5*5*1)*6)/27</f>
        <v>5.5555555555555554</v>
      </c>
      <c r="G36" s="27"/>
      <c r="H36" s="27">
        <f t="shared" si="23"/>
        <v>0</v>
      </c>
      <c r="I36" s="27">
        <f t="shared" si="24"/>
        <v>0</v>
      </c>
      <c r="J36" s="25"/>
      <c r="K36" s="16">
        <f t="shared" si="25"/>
        <v>0</v>
      </c>
      <c r="L36" s="16"/>
      <c r="M36" s="27"/>
      <c r="N36" s="27">
        <f t="shared" si="26"/>
        <v>0</v>
      </c>
      <c r="O36" s="27">
        <f t="shared" si="27"/>
        <v>0</v>
      </c>
      <c r="P36" s="27">
        <f t="shared" si="28"/>
        <v>0</v>
      </c>
      <c r="Q36" s="27">
        <f t="shared" si="29"/>
        <v>0</v>
      </c>
      <c r="R36" s="71"/>
    </row>
    <row r="37" spans="2:18" ht="38.25" x14ac:dyDescent="0.2">
      <c r="B37" s="70">
        <f>IF(F37&lt;&gt;"",1+MAX($B$22:B36),"")</f>
        <v>7</v>
      </c>
      <c r="C37" s="145"/>
      <c r="D37" s="100" t="s">
        <v>167</v>
      </c>
      <c r="E37" s="97" t="s">
        <v>114</v>
      </c>
      <c r="F37" s="95">
        <f>((5.5*5.5*1)*4)/27</f>
        <v>4.4814814814814818</v>
      </c>
      <c r="G37" s="27"/>
      <c r="H37" s="27">
        <f t="shared" ref="H37" si="30">G37*$T$2</f>
        <v>0</v>
      </c>
      <c r="I37" s="27">
        <f t="shared" ref="I37" si="31">F37*H37</f>
        <v>0</v>
      </c>
      <c r="J37" s="25"/>
      <c r="K37" s="16">
        <f t="shared" ref="K37" si="32">F37*J37</f>
        <v>0</v>
      </c>
      <c r="L37" s="16"/>
      <c r="M37" s="27"/>
      <c r="N37" s="27">
        <f t="shared" ref="N37" si="33">M37*$U$2</f>
        <v>0</v>
      </c>
      <c r="O37" s="27">
        <f t="shared" ref="O37" si="34">J37*N37</f>
        <v>0</v>
      </c>
      <c r="P37" s="27">
        <f t="shared" ref="P37" si="35">F37*O37</f>
        <v>0</v>
      </c>
      <c r="Q37" s="27">
        <f t="shared" ref="Q37" si="36">I37+P37</f>
        <v>0</v>
      </c>
      <c r="R37" s="71"/>
    </row>
    <row r="38" spans="2:18" x14ac:dyDescent="0.2">
      <c r="B38" s="70" t="str">
        <f>IF(F38&lt;&gt;"",1+MAX($B$22:B37),"")</f>
        <v/>
      </c>
      <c r="C38" s="99"/>
      <c r="D38" s="100"/>
      <c r="E38" s="97"/>
      <c r="F38" s="95"/>
      <c r="G38" s="27"/>
      <c r="H38" s="27"/>
      <c r="I38" s="27"/>
      <c r="J38" s="25"/>
      <c r="K38" s="16"/>
      <c r="L38" s="16"/>
      <c r="M38" s="27"/>
      <c r="N38" s="27"/>
      <c r="O38" s="27"/>
      <c r="P38" s="27"/>
      <c r="Q38" s="27"/>
      <c r="R38" s="71"/>
    </row>
    <row r="39" spans="2:18" x14ac:dyDescent="0.2">
      <c r="B39" s="77" t="str">
        <f>IF(F39&lt;&gt;"",1+MAX($B$22:B38),"")</f>
        <v/>
      </c>
      <c r="C39" s="78"/>
      <c r="D39" s="79" t="s">
        <v>147</v>
      </c>
      <c r="E39" s="33"/>
      <c r="F39" s="58"/>
      <c r="G39" s="27"/>
      <c r="H39" s="27">
        <f t="shared" ref="H39:H40" si="37">G39*$T$2</f>
        <v>0</v>
      </c>
      <c r="I39" s="27">
        <f t="shared" ref="I39:I40" si="38">F39*H39</f>
        <v>0</v>
      </c>
      <c r="J39" s="25"/>
      <c r="K39" s="16">
        <f t="shared" ref="K39:K40" si="39">F39*J39</f>
        <v>0</v>
      </c>
      <c r="L39" s="16"/>
      <c r="M39" s="27"/>
      <c r="N39" s="27">
        <f t="shared" ref="N39:N40" si="40">M39*$U$2</f>
        <v>0</v>
      </c>
      <c r="O39" s="27">
        <f t="shared" ref="O39:O40" si="41">J39*N39</f>
        <v>0</v>
      </c>
      <c r="P39" s="27">
        <f t="shared" ref="P39:P40" si="42">F39*O39</f>
        <v>0</v>
      </c>
      <c r="Q39" s="27">
        <f t="shared" ref="Q39:Q40" si="43">I39+P39</f>
        <v>0</v>
      </c>
      <c r="R39" s="71"/>
    </row>
    <row r="40" spans="2:18" ht="25.5" x14ac:dyDescent="0.2">
      <c r="B40" s="70">
        <f>IF(F40&lt;&gt;"",1+MAX($B$22:B39),"")</f>
        <v>8</v>
      </c>
      <c r="C40" s="140" t="s">
        <v>410</v>
      </c>
      <c r="D40" s="96" t="s">
        <v>219</v>
      </c>
      <c r="E40" s="97" t="s">
        <v>71</v>
      </c>
      <c r="F40" s="58">
        <v>9176</v>
      </c>
      <c r="G40" s="27"/>
      <c r="H40" s="27">
        <f t="shared" si="37"/>
        <v>0</v>
      </c>
      <c r="I40" s="27">
        <f t="shared" si="38"/>
        <v>0</v>
      </c>
      <c r="J40" s="25"/>
      <c r="K40" s="16">
        <f t="shared" si="39"/>
        <v>0</v>
      </c>
      <c r="L40" s="16"/>
      <c r="M40" s="27"/>
      <c r="N40" s="27">
        <f t="shared" si="40"/>
        <v>0</v>
      </c>
      <c r="O40" s="27">
        <f t="shared" si="41"/>
        <v>0</v>
      </c>
      <c r="P40" s="27">
        <f t="shared" si="42"/>
        <v>0</v>
      </c>
      <c r="Q40" s="27">
        <f t="shared" si="43"/>
        <v>0</v>
      </c>
      <c r="R40" s="71"/>
    </row>
    <row r="41" spans="2:18" x14ac:dyDescent="0.2">
      <c r="B41" s="70" t="str">
        <f>IF(F41&lt;&gt;"",1+MAX($B$22:B40),"")</f>
        <v/>
      </c>
      <c r="C41" s="141"/>
      <c r="D41" s="100"/>
      <c r="E41" s="97"/>
      <c r="F41" s="95"/>
      <c r="G41" s="27"/>
      <c r="H41" s="27"/>
      <c r="I41" s="27"/>
      <c r="J41" s="25"/>
      <c r="K41" s="16"/>
      <c r="L41" s="16"/>
      <c r="M41" s="27"/>
      <c r="N41" s="27"/>
      <c r="O41" s="27"/>
      <c r="P41" s="27"/>
      <c r="Q41" s="27"/>
      <c r="R41" s="71"/>
    </row>
    <row r="42" spans="2:18" x14ac:dyDescent="0.2">
      <c r="B42" s="70" t="str">
        <f>IF(F42&lt;&gt;"",1+MAX($B$22:B41),"")</f>
        <v/>
      </c>
      <c r="C42" s="141"/>
      <c r="D42" s="100" t="s">
        <v>115</v>
      </c>
      <c r="E42" s="97"/>
      <c r="F42" s="95"/>
      <c r="G42" s="27"/>
      <c r="H42" s="27"/>
      <c r="I42" s="27"/>
      <c r="J42" s="25"/>
      <c r="K42" s="16"/>
      <c r="L42" s="16"/>
      <c r="M42" s="27"/>
      <c r="N42" s="27"/>
      <c r="O42" s="27"/>
      <c r="P42" s="27"/>
      <c r="Q42" s="27"/>
      <c r="R42" s="71"/>
    </row>
    <row r="43" spans="2:18" x14ac:dyDescent="0.2">
      <c r="B43" s="70">
        <f>IF(F43&lt;&gt;"",1+MAX($B$22:B42),"")</f>
        <v>9</v>
      </c>
      <c r="C43" s="141"/>
      <c r="D43" s="104" t="s">
        <v>197</v>
      </c>
      <c r="E43" s="97" t="s">
        <v>114</v>
      </c>
      <c r="F43" s="95">
        <f>(284*0.7)/27</f>
        <v>7.3629629629629623</v>
      </c>
      <c r="G43" s="27"/>
      <c r="H43" s="27"/>
      <c r="I43" s="27"/>
      <c r="J43" s="25"/>
      <c r="K43" s="16"/>
      <c r="L43" s="16"/>
      <c r="M43" s="27"/>
      <c r="N43" s="27"/>
      <c r="O43" s="27"/>
      <c r="P43" s="27"/>
      <c r="Q43" s="27"/>
      <c r="R43" s="71"/>
    </row>
    <row r="44" spans="2:18" x14ac:dyDescent="0.2">
      <c r="B44" s="70" t="str">
        <f>IF(F44&lt;&gt;"",1+MAX($B$22:B43),"")</f>
        <v/>
      </c>
      <c r="C44" s="141"/>
      <c r="D44" s="100"/>
      <c r="E44" s="97"/>
      <c r="F44" s="95"/>
      <c r="G44" s="27"/>
      <c r="H44" s="27"/>
      <c r="I44" s="27"/>
      <c r="J44" s="25"/>
      <c r="K44" s="16"/>
      <c r="L44" s="16"/>
      <c r="M44" s="27"/>
      <c r="N44" s="27"/>
      <c r="O44" s="27"/>
      <c r="P44" s="27"/>
      <c r="Q44" s="27"/>
      <c r="R44" s="71"/>
    </row>
    <row r="45" spans="2:18" x14ac:dyDescent="0.2">
      <c r="B45" s="70" t="str">
        <f>IF(F45&lt;&gt;"",1+MAX($B$22:B44),"")</f>
        <v/>
      </c>
      <c r="C45" s="141"/>
      <c r="D45" s="100" t="s">
        <v>148</v>
      </c>
      <c r="E45" s="97"/>
      <c r="F45" s="95"/>
      <c r="G45" s="27"/>
      <c r="H45" s="27"/>
      <c r="I45" s="27"/>
      <c r="J45" s="25"/>
      <c r="K45" s="16"/>
      <c r="L45" s="16"/>
      <c r="M45" s="27"/>
      <c r="N45" s="27"/>
      <c r="O45" s="27"/>
      <c r="P45" s="27"/>
      <c r="Q45" s="27"/>
      <c r="R45" s="71"/>
    </row>
    <row r="46" spans="2:18" x14ac:dyDescent="0.2">
      <c r="B46" s="70">
        <f>IF(F46&lt;&gt;"",1+MAX($B$22:B45),"")</f>
        <v>10</v>
      </c>
      <c r="C46" s="145"/>
      <c r="D46" s="104" t="s">
        <v>196</v>
      </c>
      <c r="E46" s="97" t="s">
        <v>72</v>
      </c>
      <c r="F46" s="58">
        <v>1527</v>
      </c>
      <c r="G46" s="27"/>
      <c r="H46" s="27"/>
      <c r="I46" s="27"/>
      <c r="J46" s="25"/>
      <c r="K46" s="16"/>
      <c r="L46" s="16"/>
      <c r="M46" s="27"/>
      <c r="N46" s="27"/>
      <c r="O46" s="27"/>
      <c r="P46" s="27"/>
      <c r="Q46" s="27"/>
      <c r="R46" s="71"/>
    </row>
    <row r="47" spans="2:18" x14ac:dyDescent="0.2">
      <c r="B47" s="70" t="str">
        <f>IF(F47&lt;&gt;"",1+MAX($B$22:B46),"")</f>
        <v/>
      </c>
      <c r="C47" s="99"/>
      <c r="D47" s="100"/>
      <c r="E47" s="97"/>
      <c r="F47" s="95"/>
      <c r="G47" s="27"/>
      <c r="H47" s="27"/>
      <c r="I47" s="27"/>
      <c r="J47" s="25"/>
      <c r="K47" s="16"/>
      <c r="L47" s="16"/>
      <c r="M47" s="27"/>
      <c r="N47" s="27"/>
      <c r="O47" s="27"/>
      <c r="P47" s="27"/>
      <c r="Q47" s="27"/>
      <c r="R47" s="71"/>
    </row>
    <row r="48" spans="2:18" x14ac:dyDescent="0.2">
      <c r="B48" s="77" t="str">
        <f>IF(F48&lt;&gt;"",1+MAX($B$22:B47),"")</f>
        <v/>
      </c>
      <c r="C48" s="78"/>
      <c r="D48" s="79" t="s">
        <v>161</v>
      </c>
      <c r="E48" s="33"/>
      <c r="F48" s="58"/>
      <c r="G48" s="27"/>
      <c r="H48" s="27">
        <f t="shared" ref="H48:H49" si="44">G48*$T$2</f>
        <v>0</v>
      </c>
      <c r="I48" s="27">
        <f t="shared" ref="I48:I49" si="45">F48*H48</f>
        <v>0</v>
      </c>
      <c r="J48" s="25"/>
      <c r="K48" s="16">
        <f t="shared" ref="K48:K49" si="46">F48*J48</f>
        <v>0</v>
      </c>
      <c r="L48" s="16"/>
      <c r="M48" s="27"/>
      <c r="N48" s="27">
        <f t="shared" ref="N48:N49" si="47">M48*$U$2</f>
        <v>0</v>
      </c>
      <c r="O48" s="27">
        <f t="shared" ref="O48:O49" si="48">J48*N48</f>
        <v>0</v>
      </c>
      <c r="P48" s="27">
        <f t="shared" ref="P48:P49" si="49">F48*O48</f>
        <v>0</v>
      </c>
      <c r="Q48" s="27">
        <f t="shared" ref="Q48:Q49" si="50">I48+P48</f>
        <v>0</v>
      </c>
      <c r="R48" s="71"/>
    </row>
    <row r="49" spans="2:18" ht="38.25" x14ac:dyDescent="0.2">
      <c r="B49" s="70">
        <f>IF(F49&lt;&gt;"",1+MAX($B$22:B48),"")</f>
        <v>11</v>
      </c>
      <c r="C49" s="99" t="s">
        <v>409</v>
      </c>
      <c r="D49" s="96" t="s">
        <v>162</v>
      </c>
      <c r="E49" s="97" t="s">
        <v>114</v>
      </c>
      <c r="F49" s="95">
        <f>((2*2*1.33)*16)/27</f>
        <v>3.1525925925925926</v>
      </c>
      <c r="G49" s="27"/>
      <c r="H49" s="27">
        <f t="shared" si="44"/>
        <v>0</v>
      </c>
      <c r="I49" s="27">
        <f t="shared" si="45"/>
        <v>0</v>
      </c>
      <c r="J49" s="25"/>
      <c r="K49" s="16">
        <f t="shared" si="46"/>
        <v>0</v>
      </c>
      <c r="L49" s="16"/>
      <c r="M49" s="27"/>
      <c r="N49" s="27">
        <f t="shared" si="47"/>
        <v>0</v>
      </c>
      <c r="O49" s="27">
        <f t="shared" si="48"/>
        <v>0</v>
      </c>
      <c r="P49" s="27">
        <f t="shared" si="49"/>
        <v>0</v>
      </c>
      <c r="Q49" s="27">
        <f t="shared" si="50"/>
        <v>0</v>
      </c>
      <c r="R49" s="71"/>
    </row>
    <row r="50" spans="2:18" x14ac:dyDescent="0.2">
      <c r="B50" s="70" t="str">
        <f>IF(F50&lt;&gt;"",1+MAX($B$22:B49),"")</f>
        <v/>
      </c>
      <c r="C50" s="99"/>
      <c r="D50" s="100"/>
      <c r="E50" s="97"/>
      <c r="F50" s="95"/>
      <c r="G50" s="27"/>
      <c r="H50" s="27"/>
      <c r="I50" s="27"/>
      <c r="J50" s="25"/>
      <c r="K50" s="16"/>
      <c r="L50" s="16"/>
      <c r="M50" s="27"/>
      <c r="N50" s="27"/>
      <c r="O50" s="27"/>
      <c r="P50" s="27"/>
      <c r="Q50" s="27"/>
      <c r="R50" s="71"/>
    </row>
    <row r="51" spans="2:18" x14ac:dyDescent="0.2">
      <c r="B51" s="77" t="str">
        <f>IF(F51&lt;&gt;"",1+MAX($B$22:B50),"")</f>
        <v/>
      </c>
      <c r="C51" s="78"/>
      <c r="D51" s="79" t="s">
        <v>119</v>
      </c>
      <c r="E51" s="33"/>
      <c r="F51" s="58"/>
      <c r="G51" s="27"/>
      <c r="H51" s="27">
        <f t="shared" ref="H51:H52" si="51">G51*$T$2</f>
        <v>0</v>
      </c>
      <c r="I51" s="27">
        <f t="shared" ref="I51:I52" si="52">F51*H51</f>
        <v>0</v>
      </c>
      <c r="J51" s="25"/>
      <c r="K51" s="16">
        <f t="shared" ref="K51:K52" si="53">F51*J51</f>
        <v>0</v>
      </c>
      <c r="L51" s="16"/>
      <c r="M51" s="27"/>
      <c r="N51" s="27">
        <f t="shared" ref="N51:N52" si="54">M51*$U$2</f>
        <v>0</v>
      </c>
      <c r="O51" s="27">
        <f t="shared" ref="O51:O52" si="55">J51*N51</f>
        <v>0</v>
      </c>
      <c r="P51" s="27">
        <f t="shared" ref="P51:P52" si="56">F51*O51</f>
        <v>0</v>
      </c>
      <c r="Q51" s="27">
        <f t="shared" ref="Q51:Q52" si="57">I51+P51</f>
        <v>0</v>
      </c>
      <c r="R51" s="71"/>
    </row>
    <row r="52" spans="2:18" x14ac:dyDescent="0.2">
      <c r="B52" s="70">
        <f>IF(F52&lt;&gt;"",1+MAX($B$22:B51),"")</f>
        <v>12</v>
      </c>
      <c r="C52" s="99"/>
      <c r="D52" s="96" t="s">
        <v>168</v>
      </c>
      <c r="E52" s="97" t="s">
        <v>71</v>
      </c>
      <c r="F52" s="58">
        <v>1406</v>
      </c>
      <c r="G52" s="27"/>
      <c r="H52" s="27">
        <f t="shared" si="51"/>
        <v>0</v>
      </c>
      <c r="I52" s="27">
        <f t="shared" si="52"/>
        <v>0</v>
      </c>
      <c r="J52" s="25"/>
      <c r="K52" s="16">
        <f t="shared" si="53"/>
        <v>0</v>
      </c>
      <c r="L52" s="16"/>
      <c r="M52" s="27"/>
      <c r="N52" s="27">
        <f t="shared" si="54"/>
        <v>0</v>
      </c>
      <c r="O52" s="27">
        <f t="shared" si="55"/>
        <v>0</v>
      </c>
      <c r="P52" s="27">
        <f t="shared" si="56"/>
        <v>0</v>
      </c>
      <c r="Q52" s="27">
        <f t="shared" si="57"/>
        <v>0</v>
      </c>
      <c r="R52" s="71"/>
    </row>
    <row r="53" spans="2:18" s="18" customFormat="1" x14ac:dyDescent="0.2">
      <c r="B53" s="70" t="str">
        <f>IF(F53&lt;&gt;"",1+MAX($B$22:B52),"")</f>
        <v/>
      </c>
      <c r="C53" s="20"/>
      <c r="D53" s="13"/>
      <c r="E53" s="33"/>
      <c r="F53" s="58"/>
      <c r="G53" s="27"/>
      <c r="H53" s="27">
        <f t="shared" si="9"/>
        <v>0</v>
      </c>
      <c r="I53" s="27">
        <f t="shared" si="10"/>
        <v>0</v>
      </c>
      <c r="J53" s="25"/>
      <c r="K53" s="16">
        <f t="shared" si="11"/>
        <v>0</v>
      </c>
      <c r="L53" s="16"/>
      <c r="M53" s="27"/>
      <c r="N53" s="27">
        <f t="shared" si="12"/>
        <v>0</v>
      </c>
      <c r="O53" s="27">
        <f t="shared" si="13"/>
        <v>0</v>
      </c>
      <c r="P53" s="27">
        <f t="shared" si="14"/>
        <v>0</v>
      </c>
      <c r="Q53" s="27">
        <f t="shared" si="15"/>
        <v>0</v>
      </c>
      <c r="R53" s="71"/>
    </row>
    <row r="54" spans="2:18" s="18" customFormat="1" x14ac:dyDescent="0.2">
      <c r="B54" s="19" t="str">
        <f>IF(F54&lt;&gt;"",1+MAX($B$22:B53),"")</f>
        <v/>
      </c>
      <c r="C54" s="19" t="s">
        <v>46</v>
      </c>
      <c r="D54" s="10" t="s">
        <v>10</v>
      </c>
      <c r="E54" s="146" t="s">
        <v>66</v>
      </c>
      <c r="F54" s="147"/>
      <c r="G54" s="148"/>
      <c r="H54" s="88">
        <f>SUM(I55:I64)</f>
        <v>0</v>
      </c>
      <c r="I54" s="11">
        <f t="shared" ref="I54:I58" si="58">F54*H54</f>
        <v>0</v>
      </c>
      <c r="J54" s="11"/>
      <c r="K54" s="172" t="s">
        <v>67</v>
      </c>
      <c r="L54" s="173"/>
      <c r="M54" s="173"/>
      <c r="N54" s="174"/>
      <c r="O54" s="88">
        <f>SUM(P55:P64)</f>
        <v>0</v>
      </c>
      <c r="P54" s="11">
        <f t="shared" si="7"/>
        <v>0</v>
      </c>
      <c r="Q54" s="12">
        <f t="shared" si="8"/>
        <v>0</v>
      </c>
      <c r="R54" s="69">
        <f>SUM(Q55:Q64)</f>
        <v>0</v>
      </c>
    </row>
    <row r="55" spans="2:18" x14ac:dyDescent="0.2">
      <c r="B55" s="70" t="str">
        <f>IF(F55&lt;&gt;"",1+MAX($B$22:B54),"")</f>
        <v/>
      </c>
      <c r="C55" s="20"/>
      <c r="D55" s="13"/>
      <c r="E55" s="33"/>
      <c r="F55" s="58"/>
      <c r="G55" s="27"/>
      <c r="H55" s="27">
        <f t="shared" ref="H55:H58" si="59">G55*$T$2</f>
        <v>0</v>
      </c>
      <c r="I55" s="27">
        <f t="shared" si="58"/>
        <v>0</v>
      </c>
      <c r="J55" s="25"/>
      <c r="K55" s="16">
        <f t="shared" ref="K55:K58" si="60">F55*J55</f>
        <v>0</v>
      </c>
      <c r="L55" s="16"/>
      <c r="M55" s="27"/>
      <c r="N55" s="27">
        <f t="shared" ref="N55:N58" si="61">M55*$U$2</f>
        <v>0</v>
      </c>
      <c r="O55" s="27">
        <f t="shared" ref="O55:O58" si="62">J55*N55</f>
        <v>0</v>
      </c>
      <c r="P55" s="27">
        <f t="shared" si="7"/>
        <v>0</v>
      </c>
      <c r="Q55" s="27">
        <f t="shared" si="8"/>
        <v>0</v>
      </c>
      <c r="R55" s="71"/>
    </row>
    <row r="56" spans="2:18" x14ac:dyDescent="0.2">
      <c r="B56" s="77" t="str">
        <f>IF(F56&lt;&gt;"",1+MAX($B$22:B55),"")</f>
        <v/>
      </c>
      <c r="C56" s="78"/>
      <c r="D56" s="79" t="s">
        <v>144</v>
      </c>
      <c r="E56" s="33"/>
      <c r="F56" s="95"/>
      <c r="G56" s="27"/>
      <c r="H56" s="27">
        <f t="shared" si="59"/>
        <v>0</v>
      </c>
      <c r="I56" s="27">
        <f t="shared" si="58"/>
        <v>0</v>
      </c>
      <c r="J56" s="25"/>
      <c r="K56" s="16">
        <f t="shared" si="60"/>
        <v>0</v>
      </c>
      <c r="L56" s="16"/>
      <c r="M56" s="27"/>
      <c r="N56" s="27">
        <f t="shared" si="61"/>
        <v>0</v>
      </c>
      <c r="O56" s="27">
        <f t="shared" si="62"/>
        <v>0</v>
      </c>
      <c r="P56" s="27">
        <f t="shared" si="7"/>
        <v>0</v>
      </c>
      <c r="Q56" s="27">
        <f t="shared" si="8"/>
        <v>0</v>
      </c>
      <c r="R56" s="71"/>
    </row>
    <row r="57" spans="2:18" x14ac:dyDescent="0.2">
      <c r="B57" s="70">
        <f>IF(F57&lt;&gt;"",1+MAX($B$22:B56),"")</f>
        <v>13</v>
      </c>
      <c r="C57" s="89" t="s">
        <v>409</v>
      </c>
      <c r="D57" s="96" t="s">
        <v>143</v>
      </c>
      <c r="E57" s="97" t="s">
        <v>71</v>
      </c>
      <c r="F57" s="58">
        <f>453*1.33</f>
        <v>602.49</v>
      </c>
      <c r="G57" s="27"/>
      <c r="H57" s="27">
        <f t="shared" si="59"/>
        <v>0</v>
      </c>
      <c r="I57" s="27">
        <f t="shared" si="58"/>
        <v>0</v>
      </c>
      <c r="J57" s="25"/>
      <c r="K57" s="16">
        <f t="shared" si="60"/>
        <v>0</v>
      </c>
      <c r="L57" s="16"/>
      <c r="M57" s="27"/>
      <c r="N57" s="27">
        <f t="shared" si="61"/>
        <v>0</v>
      </c>
      <c r="O57" s="27">
        <f t="shared" si="62"/>
        <v>0</v>
      </c>
      <c r="P57" s="27">
        <f t="shared" si="7"/>
        <v>0</v>
      </c>
      <c r="Q57" s="27">
        <f t="shared" si="8"/>
        <v>0</v>
      </c>
      <c r="R57" s="71"/>
    </row>
    <row r="58" spans="2:18" x14ac:dyDescent="0.2">
      <c r="B58" s="70" t="str">
        <f>IF(F58&lt;&gt;"",1+MAX($B$22:B57),"")</f>
        <v/>
      </c>
      <c r="C58" s="20"/>
      <c r="D58" s="13"/>
      <c r="E58" s="33"/>
      <c r="F58" s="58"/>
      <c r="G58" s="27"/>
      <c r="H58" s="27">
        <f t="shared" si="59"/>
        <v>0</v>
      </c>
      <c r="I58" s="27">
        <f t="shared" si="58"/>
        <v>0</v>
      </c>
      <c r="J58" s="25"/>
      <c r="K58" s="16">
        <f t="shared" si="60"/>
        <v>0</v>
      </c>
      <c r="L58" s="16"/>
      <c r="M58" s="27"/>
      <c r="N58" s="27">
        <f t="shared" si="61"/>
        <v>0</v>
      </c>
      <c r="O58" s="27">
        <f t="shared" si="62"/>
        <v>0</v>
      </c>
      <c r="P58" s="27">
        <f t="shared" si="7"/>
        <v>0</v>
      </c>
      <c r="Q58" s="27">
        <f t="shared" si="8"/>
        <v>0</v>
      </c>
      <c r="R58" s="71"/>
    </row>
    <row r="59" spans="2:18" x14ac:dyDescent="0.2">
      <c r="B59" s="77" t="str">
        <f>IF(F59&lt;&gt;"",1+MAX($B$22:B58),"")</f>
        <v/>
      </c>
      <c r="C59" s="78"/>
      <c r="D59" s="79" t="s">
        <v>377</v>
      </c>
      <c r="E59" s="33"/>
      <c r="F59" s="95"/>
      <c r="G59" s="27"/>
      <c r="H59" s="27">
        <f t="shared" ref="H59:H61" si="63">G59*$T$2</f>
        <v>0</v>
      </c>
      <c r="I59" s="27">
        <f t="shared" ref="I59:I61" si="64">F59*H59</f>
        <v>0</v>
      </c>
      <c r="J59" s="25"/>
      <c r="K59" s="16">
        <f t="shared" ref="K59:K61" si="65">F59*J59</f>
        <v>0</v>
      </c>
      <c r="L59" s="16"/>
      <c r="M59" s="27"/>
      <c r="N59" s="27">
        <f t="shared" ref="N59:N61" si="66">M59*$U$2</f>
        <v>0</v>
      </c>
      <c r="O59" s="27">
        <f t="shared" ref="O59:O61" si="67">J59*N59</f>
        <v>0</v>
      </c>
      <c r="P59" s="27">
        <f t="shared" ref="P59:P61" si="68">F59*O59</f>
        <v>0</v>
      </c>
      <c r="Q59" s="27">
        <f t="shared" ref="Q59:Q61" si="69">I59+P59</f>
        <v>0</v>
      </c>
      <c r="R59" s="71"/>
    </row>
    <row r="60" spans="2:18" ht="25.5" x14ac:dyDescent="0.2">
      <c r="B60" s="70">
        <f>IF(F60&lt;&gt;"",1+MAX($B$22:B59),"")</f>
        <v>14</v>
      </c>
      <c r="C60" s="89" t="s">
        <v>306</v>
      </c>
      <c r="D60" s="96" t="s">
        <v>376</v>
      </c>
      <c r="E60" s="97" t="s">
        <v>71</v>
      </c>
      <c r="F60" s="58">
        <f>1444</f>
        <v>1444</v>
      </c>
      <c r="G60" s="27"/>
      <c r="H60" s="27">
        <f t="shared" si="63"/>
        <v>0</v>
      </c>
      <c r="I60" s="27">
        <f t="shared" si="64"/>
        <v>0</v>
      </c>
      <c r="J60" s="25"/>
      <c r="K60" s="16">
        <f t="shared" si="65"/>
        <v>0</v>
      </c>
      <c r="L60" s="16"/>
      <c r="M60" s="27"/>
      <c r="N60" s="27">
        <f t="shared" si="66"/>
        <v>0</v>
      </c>
      <c r="O60" s="27">
        <f t="shared" si="67"/>
        <v>0</v>
      </c>
      <c r="P60" s="27">
        <f t="shared" si="68"/>
        <v>0</v>
      </c>
      <c r="Q60" s="27">
        <f t="shared" si="69"/>
        <v>0</v>
      </c>
      <c r="R60" s="71"/>
    </row>
    <row r="61" spans="2:18" x14ac:dyDescent="0.2">
      <c r="B61" s="70" t="str">
        <f>IF(F61&lt;&gt;"",1+MAX($B$22:B60),"")</f>
        <v/>
      </c>
      <c r="C61" s="89"/>
      <c r="D61" s="13"/>
      <c r="E61" s="33"/>
      <c r="F61" s="58"/>
      <c r="G61" s="27"/>
      <c r="H61" s="27">
        <f t="shared" si="63"/>
        <v>0</v>
      </c>
      <c r="I61" s="27">
        <f t="shared" si="64"/>
        <v>0</v>
      </c>
      <c r="J61" s="25"/>
      <c r="K61" s="16">
        <f t="shared" si="65"/>
        <v>0</v>
      </c>
      <c r="L61" s="16"/>
      <c r="M61" s="27"/>
      <c r="N61" s="27">
        <f t="shared" si="66"/>
        <v>0</v>
      </c>
      <c r="O61" s="27">
        <f t="shared" si="67"/>
        <v>0</v>
      </c>
      <c r="P61" s="27">
        <f t="shared" si="68"/>
        <v>0</v>
      </c>
      <c r="Q61" s="27">
        <f t="shared" si="69"/>
        <v>0</v>
      </c>
      <c r="R61" s="71"/>
    </row>
    <row r="62" spans="2:18" x14ac:dyDescent="0.2">
      <c r="B62" s="77" t="str">
        <f>IF(F62&lt;&gt;"",1+MAX($B$22:B61),"")</f>
        <v/>
      </c>
      <c r="C62" s="78"/>
      <c r="D62" s="79" t="s">
        <v>375</v>
      </c>
      <c r="E62" s="33"/>
      <c r="F62" s="95"/>
      <c r="G62" s="27"/>
      <c r="H62" s="27">
        <f t="shared" ref="H62:H64" si="70">G62*$T$2</f>
        <v>0</v>
      </c>
      <c r="I62" s="27">
        <f t="shared" ref="I62:I64" si="71">F62*H62</f>
        <v>0</v>
      </c>
      <c r="J62" s="25"/>
      <c r="K62" s="16">
        <f t="shared" ref="K62:K64" si="72">F62*J62</f>
        <v>0</v>
      </c>
      <c r="L62" s="16"/>
      <c r="M62" s="27"/>
      <c r="N62" s="27">
        <f t="shared" ref="N62:N64" si="73">M62*$U$2</f>
        <v>0</v>
      </c>
      <c r="O62" s="27">
        <f t="shared" ref="O62:O64" si="74">J62*N62</f>
        <v>0</v>
      </c>
      <c r="P62" s="27">
        <f t="shared" ref="P62:P64" si="75">F62*O62</f>
        <v>0</v>
      </c>
      <c r="Q62" s="27">
        <f t="shared" ref="Q62:Q64" si="76">I62+P62</f>
        <v>0</v>
      </c>
      <c r="R62" s="71"/>
    </row>
    <row r="63" spans="2:18" x14ac:dyDescent="0.2">
      <c r="B63" s="70">
        <f>IF(F63&lt;&gt;"",1+MAX($B$22:B62),"")</f>
        <v>15</v>
      </c>
      <c r="C63" s="89" t="s">
        <v>306</v>
      </c>
      <c r="D63" s="96" t="s">
        <v>439</v>
      </c>
      <c r="E63" s="97" t="s">
        <v>72</v>
      </c>
      <c r="F63" s="58">
        <v>346</v>
      </c>
      <c r="G63" s="27"/>
      <c r="H63" s="27">
        <f t="shared" si="70"/>
        <v>0</v>
      </c>
      <c r="I63" s="27">
        <f t="shared" si="71"/>
        <v>0</v>
      </c>
      <c r="J63" s="25"/>
      <c r="K63" s="16">
        <f t="shared" si="72"/>
        <v>0</v>
      </c>
      <c r="L63" s="16"/>
      <c r="M63" s="27"/>
      <c r="N63" s="27">
        <f t="shared" si="73"/>
        <v>0</v>
      </c>
      <c r="O63" s="27">
        <f t="shared" si="74"/>
        <v>0</v>
      </c>
      <c r="P63" s="27">
        <f t="shared" si="75"/>
        <v>0</v>
      </c>
      <c r="Q63" s="27">
        <f t="shared" si="76"/>
        <v>0</v>
      </c>
      <c r="R63" s="71"/>
    </row>
    <row r="64" spans="2:18" x14ac:dyDescent="0.2">
      <c r="B64" s="70" t="str">
        <f>IF(F64&lt;&gt;"",1+MAX($B$22:B63),"")</f>
        <v/>
      </c>
      <c r="C64" s="89"/>
      <c r="D64" s="13"/>
      <c r="E64" s="33"/>
      <c r="F64" s="58"/>
      <c r="G64" s="27"/>
      <c r="H64" s="27">
        <f t="shared" si="70"/>
        <v>0</v>
      </c>
      <c r="I64" s="27">
        <f t="shared" si="71"/>
        <v>0</v>
      </c>
      <c r="J64" s="25"/>
      <c r="K64" s="16">
        <f t="shared" si="72"/>
        <v>0</v>
      </c>
      <c r="L64" s="16"/>
      <c r="M64" s="27"/>
      <c r="N64" s="27">
        <f t="shared" si="73"/>
        <v>0</v>
      </c>
      <c r="O64" s="27">
        <f t="shared" si="74"/>
        <v>0</v>
      </c>
      <c r="P64" s="27">
        <f t="shared" si="75"/>
        <v>0</v>
      </c>
      <c r="Q64" s="27">
        <f t="shared" si="76"/>
        <v>0</v>
      </c>
      <c r="R64" s="71"/>
    </row>
    <row r="65" spans="2:18" s="18" customFormat="1" x14ac:dyDescent="0.2">
      <c r="B65" s="19" t="str">
        <f>IF(F65&lt;&gt;"",1+MAX($B$22:B64),"")</f>
        <v/>
      </c>
      <c r="C65" s="19" t="s">
        <v>47</v>
      </c>
      <c r="D65" s="10" t="s">
        <v>11</v>
      </c>
      <c r="E65" s="146" t="s">
        <v>66</v>
      </c>
      <c r="F65" s="147"/>
      <c r="G65" s="148"/>
      <c r="H65" s="88">
        <f>SUM(I66:I132)</f>
        <v>0</v>
      </c>
      <c r="I65" s="11">
        <f t="shared" ref="I65" si="77">F65*H65</f>
        <v>0</v>
      </c>
      <c r="J65" s="11"/>
      <c r="K65" s="172" t="s">
        <v>67</v>
      </c>
      <c r="L65" s="173"/>
      <c r="M65" s="173"/>
      <c r="N65" s="174"/>
      <c r="O65" s="88">
        <f>SUM(P66:P132)</f>
        <v>0</v>
      </c>
      <c r="P65" s="11">
        <f t="shared" si="7"/>
        <v>0</v>
      </c>
      <c r="Q65" s="12">
        <f t="shared" si="8"/>
        <v>0</v>
      </c>
      <c r="R65" s="69">
        <f>SUM(Q66:Q132)</f>
        <v>0</v>
      </c>
    </row>
    <row r="66" spans="2:18" s="22" customFormat="1" x14ac:dyDescent="0.2">
      <c r="B66" s="70" t="str">
        <f>IF(F66&lt;&gt;"",1+MAX($B$22:B65),"")</f>
        <v/>
      </c>
      <c r="C66" s="20"/>
      <c r="D66" s="13"/>
      <c r="E66" s="33"/>
      <c r="F66" s="58"/>
      <c r="G66" s="27"/>
      <c r="H66" s="27">
        <f t="shared" si="2"/>
        <v>0</v>
      </c>
      <c r="I66" s="27">
        <f t="shared" si="3"/>
        <v>0</v>
      </c>
      <c r="J66" s="25"/>
      <c r="K66" s="16">
        <f t="shared" si="4"/>
        <v>0</v>
      </c>
      <c r="L66" s="16"/>
      <c r="M66" s="27"/>
      <c r="N66" s="27">
        <f t="shared" si="5"/>
        <v>0</v>
      </c>
      <c r="O66" s="27">
        <f t="shared" si="6"/>
        <v>0</v>
      </c>
      <c r="P66" s="27">
        <f t="shared" si="7"/>
        <v>0</v>
      </c>
      <c r="Q66" s="27">
        <f t="shared" si="8"/>
        <v>0</v>
      </c>
      <c r="R66" s="71"/>
    </row>
    <row r="67" spans="2:18" x14ac:dyDescent="0.2">
      <c r="B67" s="77" t="str">
        <f>IF(F67&lt;&gt;"",1+MAX($B$22:B66),"")</f>
        <v/>
      </c>
      <c r="C67" s="78"/>
      <c r="D67" s="79" t="s">
        <v>149</v>
      </c>
      <c r="E67" s="33"/>
      <c r="F67" s="58"/>
      <c r="G67" s="27"/>
      <c r="H67" s="27">
        <f t="shared" ref="H67:H68" si="78">G67*$T$2</f>
        <v>0</v>
      </c>
      <c r="I67" s="27">
        <f t="shared" ref="I67:I68" si="79">F67*H67</f>
        <v>0</v>
      </c>
      <c r="J67" s="25"/>
      <c r="K67" s="16">
        <f t="shared" ref="K67:K68" si="80">F67*J67</f>
        <v>0</v>
      </c>
      <c r="L67" s="16"/>
      <c r="M67" s="27"/>
      <c r="N67" s="27">
        <f t="shared" ref="N67:N68" si="81">M67*$U$2</f>
        <v>0</v>
      </c>
      <c r="O67" s="27">
        <f t="shared" ref="O67:O68" si="82">J67*N67</f>
        <v>0</v>
      </c>
      <c r="P67" s="27">
        <f t="shared" ref="P67:P68" si="83">F67*O67</f>
        <v>0</v>
      </c>
      <c r="Q67" s="27">
        <f t="shared" ref="Q67:Q68" si="84">I67+P67</f>
        <v>0</v>
      </c>
      <c r="R67" s="71"/>
    </row>
    <row r="68" spans="2:18" x14ac:dyDescent="0.2">
      <c r="B68" s="70">
        <f>IF(F68&lt;&gt;"",1+MAX($B$22:B67),"")</f>
        <v>16</v>
      </c>
      <c r="C68" s="140" t="s">
        <v>411</v>
      </c>
      <c r="D68" s="13" t="s">
        <v>150</v>
      </c>
      <c r="E68" s="33" t="s">
        <v>72</v>
      </c>
      <c r="F68" s="58">
        <v>37</v>
      </c>
      <c r="G68" s="27"/>
      <c r="H68" s="27">
        <f t="shared" si="78"/>
        <v>0</v>
      </c>
      <c r="I68" s="27">
        <f t="shared" si="79"/>
        <v>0</v>
      </c>
      <c r="J68" s="25"/>
      <c r="K68" s="16">
        <f t="shared" si="80"/>
        <v>0</v>
      </c>
      <c r="L68" s="16"/>
      <c r="M68" s="27"/>
      <c r="N68" s="27">
        <f t="shared" si="81"/>
        <v>0</v>
      </c>
      <c r="O68" s="27">
        <f t="shared" si="82"/>
        <v>0</v>
      </c>
      <c r="P68" s="27">
        <f t="shared" si="83"/>
        <v>0</v>
      </c>
      <c r="Q68" s="27">
        <f t="shared" si="84"/>
        <v>0</v>
      </c>
      <c r="R68" s="71"/>
    </row>
    <row r="69" spans="2:18" x14ac:dyDescent="0.2">
      <c r="B69" s="70">
        <f>IF(F69&lt;&gt;"",1+MAX($B$22:B68),"")</f>
        <v>17</v>
      </c>
      <c r="C69" s="141"/>
      <c r="D69" s="13" t="s">
        <v>151</v>
      </c>
      <c r="E69" s="33" t="s">
        <v>72</v>
      </c>
      <c r="F69" s="58">
        <v>9</v>
      </c>
      <c r="G69" s="27"/>
      <c r="H69" s="27">
        <f t="shared" ref="H69:H74" si="85">G69*$T$2</f>
        <v>0</v>
      </c>
      <c r="I69" s="27">
        <f t="shared" ref="I69:I74" si="86">F69*H69</f>
        <v>0</v>
      </c>
      <c r="J69" s="25"/>
      <c r="K69" s="16">
        <f t="shared" ref="K69:K74" si="87">F69*J69</f>
        <v>0</v>
      </c>
      <c r="L69" s="16"/>
      <c r="M69" s="27"/>
      <c r="N69" s="27">
        <f t="shared" ref="N69:N74" si="88">M69*$U$2</f>
        <v>0</v>
      </c>
      <c r="O69" s="27">
        <f t="shared" ref="O69:O74" si="89">J69*N69</f>
        <v>0</v>
      </c>
      <c r="P69" s="27">
        <f t="shared" ref="P69:P74" si="90">F69*O69</f>
        <v>0</v>
      </c>
      <c r="Q69" s="27">
        <f t="shared" ref="Q69:Q74" si="91">I69+P69</f>
        <v>0</v>
      </c>
      <c r="R69" s="71"/>
    </row>
    <row r="70" spans="2:18" x14ac:dyDescent="0.2">
      <c r="B70" s="70">
        <f>IF(F70&lt;&gt;"",1+MAX($B$22:B69),"")</f>
        <v>18</v>
      </c>
      <c r="C70" s="141"/>
      <c r="D70" s="13" t="s">
        <v>152</v>
      </c>
      <c r="E70" s="33" t="s">
        <v>72</v>
      </c>
      <c r="F70" s="58">
        <v>210</v>
      </c>
      <c r="G70" s="27"/>
      <c r="H70" s="27">
        <f t="shared" si="85"/>
        <v>0</v>
      </c>
      <c r="I70" s="27">
        <f t="shared" si="86"/>
        <v>0</v>
      </c>
      <c r="J70" s="25"/>
      <c r="K70" s="16">
        <f t="shared" si="87"/>
        <v>0</v>
      </c>
      <c r="L70" s="16"/>
      <c r="M70" s="27"/>
      <c r="N70" s="27">
        <f t="shared" si="88"/>
        <v>0</v>
      </c>
      <c r="O70" s="27">
        <f t="shared" si="89"/>
        <v>0</v>
      </c>
      <c r="P70" s="27">
        <f t="shared" si="90"/>
        <v>0</v>
      </c>
      <c r="Q70" s="27">
        <f t="shared" si="91"/>
        <v>0</v>
      </c>
      <c r="R70" s="71"/>
    </row>
    <row r="71" spans="2:18" x14ac:dyDescent="0.2">
      <c r="B71" s="70">
        <f>IF(F71&lt;&gt;"",1+MAX($B$22:B70),"")</f>
        <v>19</v>
      </c>
      <c r="C71" s="141"/>
      <c r="D71" s="13" t="s">
        <v>153</v>
      </c>
      <c r="E71" s="33" t="s">
        <v>72</v>
      </c>
      <c r="F71" s="58">
        <v>51</v>
      </c>
      <c r="G71" s="27"/>
      <c r="H71" s="27">
        <f t="shared" si="85"/>
        <v>0</v>
      </c>
      <c r="I71" s="27">
        <f t="shared" si="86"/>
        <v>0</v>
      </c>
      <c r="J71" s="25"/>
      <c r="K71" s="16">
        <f t="shared" si="87"/>
        <v>0</v>
      </c>
      <c r="L71" s="16"/>
      <c r="M71" s="27"/>
      <c r="N71" s="27">
        <f t="shared" si="88"/>
        <v>0</v>
      </c>
      <c r="O71" s="27">
        <f t="shared" si="89"/>
        <v>0</v>
      </c>
      <c r="P71" s="27">
        <f t="shared" si="90"/>
        <v>0</v>
      </c>
      <c r="Q71" s="27">
        <f t="shared" si="91"/>
        <v>0</v>
      </c>
      <c r="R71" s="71"/>
    </row>
    <row r="72" spans="2:18" x14ac:dyDescent="0.2">
      <c r="B72" s="70">
        <f>IF(F72&lt;&gt;"",1+MAX($B$22:B71),"")</f>
        <v>20</v>
      </c>
      <c r="C72" s="141"/>
      <c r="D72" s="13" t="s">
        <v>154</v>
      </c>
      <c r="E72" s="33" t="s">
        <v>72</v>
      </c>
      <c r="F72" s="58">
        <v>80</v>
      </c>
      <c r="G72" s="27"/>
      <c r="H72" s="27">
        <f t="shared" si="85"/>
        <v>0</v>
      </c>
      <c r="I72" s="27">
        <f t="shared" si="86"/>
        <v>0</v>
      </c>
      <c r="J72" s="25"/>
      <c r="K72" s="16">
        <f t="shared" si="87"/>
        <v>0</v>
      </c>
      <c r="L72" s="16"/>
      <c r="M72" s="27"/>
      <c r="N72" s="27">
        <f t="shared" si="88"/>
        <v>0</v>
      </c>
      <c r="O72" s="27">
        <f t="shared" si="89"/>
        <v>0</v>
      </c>
      <c r="P72" s="27">
        <f t="shared" si="90"/>
        <v>0</v>
      </c>
      <c r="Q72" s="27">
        <f t="shared" si="91"/>
        <v>0</v>
      </c>
      <c r="R72" s="71"/>
    </row>
    <row r="73" spans="2:18" x14ac:dyDescent="0.2">
      <c r="B73" s="70">
        <f>IF(F73&lt;&gt;"",1+MAX($B$22:B72),"")</f>
        <v>21</v>
      </c>
      <c r="C73" s="141"/>
      <c r="D73" s="13" t="s">
        <v>155</v>
      </c>
      <c r="E73" s="33" t="s">
        <v>72</v>
      </c>
      <c r="F73" s="58">
        <v>129</v>
      </c>
      <c r="G73" s="27"/>
      <c r="H73" s="27">
        <f t="shared" si="85"/>
        <v>0</v>
      </c>
      <c r="I73" s="27">
        <f t="shared" si="86"/>
        <v>0</v>
      </c>
      <c r="J73" s="25"/>
      <c r="K73" s="16">
        <f t="shared" si="87"/>
        <v>0</v>
      </c>
      <c r="L73" s="16"/>
      <c r="M73" s="27"/>
      <c r="N73" s="27">
        <f t="shared" si="88"/>
        <v>0</v>
      </c>
      <c r="O73" s="27">
        <f t="shared" si="89"/>
        <v>0</v>
      </c>
      <c r="P73" s="27">
        <f t="shared" si="90"/>
        <v>0</v>
      </c>
      <c r="Q73" s="27">
        <f t="shared" si="91"/>
        <v>0</v>
      </c>
      <c r="R73" s="71"/>
    </row>
    <row r="74" spans="2:18" x14ac:dyDescent="0.2">
      <c r="B74" s="70">
        <f>IF(F74&lt;&gt;"",1+MAX($B$22:B73),"")</f>
        <v>22</v>
      </c>
      <c r="C74" s="141"/>
      <c r="D74" s="13" t="s">
        <v>156</v>
      </c>
      <c r="E74" s="33" t="s">
        <v>72</v>
      </c>
      <c r="F74" s="58">
        <v>34</v>
      </c>
      <c r="G74" s="27"/>
      <c r="H74" s="27">
        <f t="shared" si="85"/>
        <v>0</v>
      </c>
      <c r="I74" s="27">
        <f t="shared" si="86"/>
        <v>0</v>
      </c>
      <c r="J74" s="25"/>
      <c r="K74" s="16">
        <f t="shared" si="87"/>
        <v>0</v>
      </c>
      <c r="L74" s="16"/>
      <c r="M74" s="27"/>
      <c r="N74" s="27">
        <f t="shared" si="88"/>
        <v>0</v>
      </c>
      <c r="O74" s="27">
        <f t="shared" si="89"/>
        <v>0</v>
      </c>
      <c r="P74" s="27">
        <f t="shared" si="90"/>
        <v>0</v>
      </c>
      <c r="Q74" s="27">
        <f t="shared" si="91"/>
        <v>0</v>
      </c>
      <c r="R74" s="71"/>
    </row>
    <row r="75" spans="2:18" x14ac:dyDescent="0.2">
      <c r="B75" s="70">
        <f>IF(F75&lt;&gt;"",1+MAX($B$22:B74),"")</f>
        <v>23</v>
      </c>
      <c r="C75" s="141"/>
      <c r="D75" s="13" t="s">
        <v>157</v>
      </c>
      <c r="E75" s="33" t="s">
        <v>72</v>
      </c>
      <c r="F75" s="58">
        <v>91</v>
      </c>
      <c r="G75" s="27"/>
      <c r="H75" s="27">
        <f t="shared" si="2"/>
        <v>0</v>
      </c>
      <c r="I75" s="27">
        <f t="shared" si="3"/>
        <v>0</v>
      </c>
      <c r="J75" s="25"/>
      <c r="K75" s="16">
        <f t="shared" si="4"/>
        <v>0</v>
      </c>
      <c r="L75" s="16"/>
      <c r="M75" s="27"/>
      <c r="N75" s="27">
        <f t="shared" si="5"/>
        <v>0</v>
      </c>
      <c r="O75" s="27">
        <f t="shared" si="6"/>
        <v>0</v>
      </c>
      <c r="P75" s="27">
        <f t="shared" si="7"/>
        <v>0</v>
      </c>
      <c r="Q75" s="27">
        <f t="shared" si="8"/>
        <v>0</v>
      </c>
      <c r="R75" s="71"/>
    </row>
    <row r="76" spans="2:18" x14ac:dyDescent="0.2">
      <c r="B76" s="70">
        <f>IF(F76&lt;&gt;"",1+MAX($B$22:B75),"")</f>
        <v>24</v>
      </c>
      <c r="C76" s="145"/>
      <c r="D76" s="13" t="s">
        <v>158</v>
      </c>
      <c r="E76" s="33" t="s">
        <v>72</v>
      </c>
      <c r="F76" s="58">
        <v>34</v>
      </c>
      <c r="G76" s="27"/>
      <c r="H76" s="27">
        <f t="shared" si="2"/>
        <v>0</v>
      </c>
      <c r="I76" s="27">
        <f t="shared" si="3"/>
        <v>0</v>
      </c>
      <c r="J76" s="25"/>
      <c r="K76" s="16">
        <f t="shared" si="4"/>
        <v>0</v>
      </c>
      <c r="L76" s="16"/>
      <c r="M76" s="27"/>
      <c r="N76" s="27">
        <f t="shared" si="5"/>
        <v>0</v>
      </c>
      <c r="O76" s="27">
        <f t="shared" si="6"/>
        <v>0</v>
      </c>
      <c r="P76" s="27">
        <f t="shared" si="7"/>
        <v>0</v>
      </c>
      <c r="Q76" s="27">
        <f t="shared" si="8"/>
        <v>0</v>
      </c>
      <c r="R76" s="71"/>
    </row>
    <row r="77" spans="2:18" x14ac:dyDescent="0.2">
      <c r="B77" s="70" t="str">
        <f>IF(F77&lt;&gt;"",1+MAX($B$22:B76),"")</f>
        <v/>
      </c>
      <c r="C77" s="89"/>
      <c r="D77" s="13"/>
      <c r="E77" s="33"/>
      <c r="F77" s="58"/>
      <c r="G77" s="27"/>
      <c r="H77" s="27"/>
      <c r="I77" s="27"/>
      <c r="J77" s="25"/>
      <c r="K77" s="16"/>
      <c r="L77" s="16"/>
      <c r="M77" s="27"/>
      <c r="N77" s="27"/>
      <c r="O77" s="27"/>
      <c r="P77" s="27"/>
      <c r="Q77" s="27"/>
      <c r="R77" s="71"/>
    </row>
    <row r="78" spans="2:18" x14ac:dyDescent="0.2">
      <c r="B78" s="77" t="str">
        <f>IF(F78&lt;&gt;"",1+MAX($B$22:B77),"")</f>
        <v/>
      </c>
      <c r="C78" s="78"/>
      <c r="D78" s="79" t="s">
        <v>160</v>
      </c>
      <c r="E78" s="33"/>
      <c r="F78" s="58"/>
      <c r="G78" s="27"/>
      <c r="H78" s="27">
        <f t="shared" ref="H78:H79" si="92">G78*$T$2</f>
        <v>0</v>
      </c>
      <c r="I78" s="27">
        <f t="shared" ref="I78:I79" si="93">F78*H78</f>
        <v>0</v>
      </c>
      <c r="J78" s="25"/>
      <c r="K78" s="16">
        <f t="shared" ref="K78:K79" si="94">F78*J78</f>
        <v>0</v>
      </c>
      <c r="L78" s="16"/>
      <c r="M78" s="27"/>
      <c r="N78" s="27">
        <f t="shared" ref="N78:N79" si="95">M78*$U$2</f>
        <v>0</v>
      </c>
      <c r="O78" s="27">
        <f t="shared" ref="O78:O79" si="96">J78*N78</f>
        <v>0</v>
      </c>
      <c r="P78" s="27">
        <f t="shared" ref="P78:P79" si="97">F78*O78</f>
        <v>0</v>
      </c>
      <c r="Q78" s="27">
        <f t="shared" ref="Q78:Q79" si="98">I78+P78</f>
        <v>0</v>
      </c>
      <c r="R78" s="71"/>
    </row>
    <row r="79" spans="2:18" x14ac:dyDescent="0.2">
      <c r="B79" s="70">
        <f>IF(F79&lt;&gt;"",1+MAX($B$22:B78),"")</f>
        <v>25</v>
      </c>
      <c r="C79" s="140" t="s">
        <v>411</v>
      </c>
      <c r="D79" s="13" t="s">
        <v>159</v>
      </c>
      <c r="E79" s="33" t="s">
        <v>72</v>
      </c>
      <c r="F79" s="58">
        <v>44</v>
      </c>
      <c r="G79" s="27"/>
      <c r="H79" s="27">
        <f t="shared" si="92"/>
        <v>0</v>
      </c>
      <c r="I79" s="27">
        <f t="shared" si="93"/>
        <v>0</v>
      </c>
      <c r="J79" s="25"/>
      <c r="K79" s="16">
        <f t="shared" si="94"/>
        <v>0</v>
      </c>
      <c r="L79" s="16"/>
      <c r="M79" s="27"/>
      <c r="N79" s="27">
        <f t="shared" si="95"/>
        <v>0</v>
      </c>
      <c r="O79" s="27">
        <f t="shared" si="96"/>
        <v>0</v>
      </c>
      <c r="P79" s="27">
        <f t="shared" si="97"/>
        <v>0</v>
      </c>
      <c r="Q79" s="27">
        <f t="shared" si="98"/>
        <v>0</v>
      </c>
      <c r="R79" s="71"/>
    </row>
    <row r="80" spans="2:18" ht="51" x14ac:dyDescent="0.2">
      <c r="B80" s="70">
        <f>IF(F80&lt;&gt;"",1+MAX($B$22:B79),"")</f>
        <v>26</v>
      </c>
      <c r="C80" s="141"/>
      <c r="D80" s="13" t="s">
        <v>430</v>
      </c>
      <c r="E80" s="33" t="s">
        <v>72</v>
      </c>
      <c r="F80" s="86">
        <v>40</v>
      </c>
      <c r="G80" s="27"/>
      <c r="H80" s="27">
        <f t="shared" ref="H80:H82" si="99">G80*$T$2</f>
        <v>0</v>
      </c>
      <c r="I80" s="27">
        <f t="shared" ref="I80:I82" si="100">F80*H80</f>
        <v>0</v>
      </c>
      <c r="J80" s="25"/>
      <c r="K80" s="16">
        <f t="shared" ref="K80:K82" si="101">F80*J80</f>
        <v>0</v>
      </c>
      <c r="L80" s="16"/>
      <c r="M80" s="27"/>
      <c r="N80" s="27">
        <f t="shared" ref="N80:N82" si="102">M80*$U$2</f>
        <v>0</v>
      </c>
      <c r="O80" s="27">
        <f t="shared" ref="O80:O82" si="103">J80*N80</f>
        <v>0</v>
      </c>
      <c r="P80" s="27">
        <f t="shared" ref="P80:P82" si="104">F80*O80</f>
        <v>0</v>
      </c>
      <c r="Q80" s="27">
        <f t="shared" ref="Q80:Q82" si="105">I80+P80</f>
        <v>0</v>
      </c>
      <c r="R80" s="71"/>
    </row>
    <row r="81" spans="2:18" ht="51" x14ac:dyDescent="0.2">
      <c r="B81" s="70">
        <f>IF(F81&lt;&gt;"",1+MAX($B$22:B80),"")</f>
        <v>27</v>
      </c>
      <c r="C81" s="141"/>
      <c r="D81" s="13" t="s">
        <v>428</v>
      </c>
      <c r="E81" s="33" t="s">
        <v>72</v>
      </c>
      <c r="F81" s="86">
        <v>10</v>
      </c>
      <c r="G81" s="27"/>
      <c r="H81" s="27">
        <f t="shared" si="99"/>
        <v>0</v>
      </c>
      <c r="I81" s="27">
        <f t="shared" si="100"/>
        <v>0</v>
      </c>
      <c r="J81" s="25"/>
      <c r="K81" s="16">
        <f t="shared" si="101"/>
        <v>0</v>
      </c>
      <c r="L81" s="16"/>
      <c r="M81" s="27"/>
      <c r="N81" s="27">
        <f t="shared" si="102"/>
        <v>0</v>
      </c>
      <c r="O81" s="27">
        <f t="shared" si="103"/>
        <v>0</v>
      </c>
      <c r="P81" s="27">
        <f t="shared" si="104"/>
        <v>0</v>
      </c>
      <c r="Q81" s="27">
        <f t="shared" si="105"/>
        <v>0</v>
      </c>
      <c r="R81" s="71"/>
    </row>
    <row r="82" spans="2:18" ht="38.25" x14ac:dyDescent="0.2">
      <c r="B82" s="70">
        <f>IF(F82&lt;&gt;"",1+MAX($B$22:B81),"")</f>
        <v>28</v>
      </c>
      <c r="C82" s="145"/>
      <c r="D82" s="13" t="s">
        <v>429</v>
      </c>
      <c r="E82" s="33" t="s">
        <v>72</v>
      </c>
      <c r="F82" s="86">
        <v>10</v>
      </c>
      <c r="G82" s="27"/>
      <c r="H82" s="27">
        <f t="shared" si="99"/>
        <v>0</v>
      </c>
      <c r="I82" s="27">
        <f t="shared" si="100"/>
        <v>0</v>
      </c>
      <c r="J82" s="25"/>
      <c r="K82" s="16">
        <f t="shared" si="101"/>
        <v>0</v>
      </c>
      <c r="L82" s="16"/>
      <c r="M82" s="27"/>
      <c r="N82" s="27">
        <f t="shared" si="102"/>
        <v>0</v>
      </c>
      <c r="O82" s="27">
        <f t="shared" si="103"/>
        <v>0</v>
      </c>
      <c r="P82" s="27">
        <f t="shared" si="104"/>
        <v>0</v>
      </c>
      <c r="Q82" s="27">
        <f t="shared" si="105"/>
        <v>0</v>
      </c>
      <c r="R82" s="71"/>
    </row>
    <row r="83" spans="2:18" x14ac:dyDescent="0.2">
      <c r="B83" s="70" t="str">
        <f>IF(F83&lt;&gt;"",1+MAX($B$22:B82),"")</f>
        <v/>
      </c>
      <c r="C83" s="89"/>
      <c r="D83" s="13"/>
      <c r="E83" s="33"/>
      <c r="F83" s="58"/>
      <c r="G83" s="27"/>
      <c r="H83" s="27"/>
      <c r="I83" s="27"/>
      <c r="J83" s="25"/>
      <c r="K83" s="16"/>
      <c r="L83" s="16"/>
      <c r="M83" s="27"/>
      <c r="N83" s="27"/>
      <c r="O83" s="27"/>
      <c r="P83" s="27"/>
      <c r="Q83" s="27"/>
      <c r="R83" s="71"/>
    </row>
    <row r="84" spans="2:18" x14ac:dyDescent="0.2">
      <c r="B84" s="77" t="str">
        <f>IF(F84&lt;&gt;"",1+MAX($B$22:B83),"")</f>
        <v/>
      </c>
      <c r="C84" s="78"/>
      <c r="D84" s="79" t="s">
        <v>135</v>
      </c>
      <c r="E84" s="33"/>
      <c r="F84" s="58"/>
      <c r="G84" s="27"/>
      <c r="H84" s="27">
        <f t="shared" ref="H84:H87" si="106">G84*$T$2</f>
        <v>0</v>
      </c>
      <c r="I84" s="27">
        <f t="shared" ref="I84:I87" si="107">F84*H84</f>
        <v>0</v>
      </c>
      <c r="J84" s="25"/>
      <c r="K84" s="16">
        <f t="shared" ref="K84:K87" si="108">F84*J84</f>
        <v>0</v>
      </c>
      <c r="L84" s="16"/>
      <c r="M84" s="27"/>
      <c r="N84" s="27">
        <f t="shared" ref="N84:N87" si="109">M84*$U$2</f>
        <v>0</v>
      </c>
      <c r="O84" s="27">
        <f t="shared" ref="O84:O87" si="110">J84*N84</f>
        <v>0</v>
      </c>
      <c r="P84" s="27">
        <f t="shared" ref="P84:P87" si="111">F84*O84</f>
        <v>0</v>
      </c>
      <c r="Q84" s="27">
        <f t="shared" ref="Q84:Q87" si="112">I84+P84</f>
        <v>0</v>
      </c>
      <c r="R84" s="71"/>
    </row>
    <row r="85" spans="2:18" ht="38.25" x14ac:dyDescent="0.2">
      <c r="B85" s="70">
        <f>IF(F85&lt;&gt;"",1+MAX($B$22:B84),"")</f>
        <v>29</v>
      </c>
      <c r="C85" s="140" t="s">
        <v>411</v>
      </c>
      <c r="D85" s="13" t="s">
        <v>229</v>
      </c>
      <c r="E85" s="33" t="s">
        <v>72</v>
      </c>
      <c r="F85" s="58">
        <f>6*21.58+6*22.67</f>
        <v>265.5</v>
      </c>
      <c r="G85" s="27"/>
      <c r="H85" s="27">
        <f t="shared" si="106"/>
        <v>0</v>
      </c>
      <c r="I85" s="27">
        <f t="shared" si="107"/>
        <v>0</v>
      </c>
      <c r="J85" s="25"/>
      <c r="K85" s="16">
        <f t="shared" si="108"/>
        <v>0</v>
      </c>
      <c r="L85" s="16"/>
      <c r="M85" s="27"/>
      <c r="N85" s="27">
        <f t="shared" si="109"/>
        <v>0</v>
      </c>
      <c r="O85" s="27">
        <f t="shared" si="110"/>
        <v>0</v>
      </c>
      <c r="P85" s="27">
        <f t="shared" si="111"/>
        <v>0</v>
      </c>
      <c r="Q85" s="27">
        <f t="shared" si="112"/>
        <v>0</v>
      </c>
      <c r="R85" s="71"/>
    </row>
    <row r="86" spans="2:18" ht="25.5" x14ac:dyDescent="0.2">
      <c r="B86" s="70">
        <f>IF(F86&lt;&gt;"",1+MAX($B$22:B85),"")</f>
        <v>30</v>
      </c>
      <c r="C86" s="141"/>
      <c r="D86" s="13" t="s">
        <v>230</v>
      </c>
      <c r="E86" s="33" t="s">
        <v>72</v>
      </c>
      <c r="F86" s="58">
        <f>2*16</f>
        <v>32</v>
      </c>
      <c r="G86" s="27"/>
      <c r="H86" s="27">
        <f t="shared" si="106"/>
        <v>0</v>
      </c>
      <c r="I86" s="27">
        <f t="shared" si="107"/>
        <v>0</v>
      </c>
      <c r="J86" s="25"/>
      <c r="K86" s="16">
        <f t="shared" si="108"/>
        <v>0</v>
      </c>
      <c r="L86" s="16"/>
      <c r="M86" s="27"/>
      <c r="N86" s="27">
        <f t="shared" si="109"/>
        <v>0</v>
      </c>
      <c r="O86" s="27">
        <f t="shared" si="110"/>
        <v>0</v>
      </c>
      <c r="P86" s="27">
        <f t="shared" si="111"/>
        <v>0</v>
      </c>
      <c r="Q86" s="27">
        <f t="shared" si="112"/>
        <v>0</v>
      </c>
      <c r="R86" s="71"/>
    </row>
    <row r="87" spans="2:18" ht="25.5" x14ac:dyDescent="0.2">
      <c r="B87" s="70">
        <f>IF(F87&lt;&gt;"",1+MAX($B$22:B86),"")</f>
        <v>31</v>
      </c>
      <c r="C87" s="145"/>
      <c r="D87" s="13" t="s">
        <v>231</v>
      </c>
      <c r="E87" s="33" t="s">
        <v>72</v>
      </c>
      <c r="F87" s="58">
        <f>6*21.58</f>
        <v>129.47999999999999</v>
      </c>
      <c r="G87" s="27"/>
      <c r="H87" s="27">
        <f t="shared" si="106"/>
        <v>0</v>
      </c>
      <c r="I87" s="27">
        <f t="shared" si="107"/>
        <v>0</v>
      </c>
      <c r="J87" s="25"/>
      <c r="K87" s="16">
        <f t="shared" si="108"/>
        <v>0</v>
      </c>
      <c r="L87" s="16"/>
      <c r="M87" s="27"/>
      <c r="N87" s="27">
        <f t="shared" si="109"/>
        <v>0</v>
      </c>
      <c r="O87" s="27">
        <f t="shared" si="110"/>
        <v>0</v>
      </c>
      <c r="P87" s="27">
        <f t="shared" si="111"/>
        <v>0</v>
      </c>
      <c r="Q87" s="27">
        <f t="shared" si="112"/>
        <v>0</v>
      </c>
      <c r="R87" s="71"/>
    </row>
    <row r="88" spans="2:18" x14ac:dyDescent="0.2">
      <c r="B88" s="70" t="str">
        <f>IF(F88&lt;&gt;"",1+MAX($B$22:B87),"")</f>
        <v/>
      </c>
      <c r="C88" s="89"/>
      <c r="D88" s="13"/>
      <c r="E88" s="33"/>
      <c r="F88" s="58"/>
      <c r="G88" s="27"/>
      <c r="H88" s="27"/>
      <c r="I88" s="27"/>
      <c r="J88" s="25"/>
      <c r="K88" s="16"/>
      <c r="L88" s="16"/>
      <c r="M88" s="27"/>
      <c r="N88" s="27"/>
      <c r="O88" s="27"/>
      <c r="P88" s="27"/>
      <c r="Q88" s="27"/>
      <c r="R88" s="71"/>
    </row>
    <row r="89" spans="2:18" x14ac:dyDescent="0.2">
      <c r="B89" s="77" t="str">
        <f>IF(F89&lt;&gt;"",1+MAX($B$22:B88),"")</f>
        <v/>
      </c>
      <c r="C89" s="78"/>
      <c r="D89" s="79" t="s">
        <v>426</v>
      </c>
      <c r="E89" s="33"/>
      <c r="F89" s="58"/>
      <c r="G89" s="27"/>
      <c r="H89" s="27">
        <f t="shared" ref="H89:H90" si="113">G89*$T$2</f>
        <v>0</v>
      </c>
      <c r="I89" s="27">
        <f t="shared" ref="I89:I90" si="114">F89*H89</f>
        <v>0</v>
      </c>
      <c r="J89" s="25"/>
      <c r="K89" s="16">
        <f t="shared" ref="K89:K90" si="115">F89*J89</f>
        <v>0</v>
      </c>
      <c r="L89" s="16"/>
      <c r="M89" s="27"/>
      <c r="N89" s="27">
        <f t="shared" ref="N89:N90" si="116">M89*$U$2</f>
        <v>0</v>
      </c>
      <c r="O89" s="27">
        <f t="shared" ref="O89:O90" si="117">J89*N89</f>
        <v>0</v>
      </c>
      <c r="P89" s="27">
        <f t="shared" ref="P89:P90" si="118">F89*O89</f>
        <v>0</v>
      </c>
      <c r="Q89" s="27">
        <f t="shared" ref="Q89:Q90" si="119">I89+P89</f>
        <v>0</v>
      </c>
      <c r="R89" s="71"/>
    </row>
    <row r="90" spans="2:18" x14ac:dyDescent="0.2">
      <c r="B90" s="70">
        <f>IF(F90&lt;&gt;"",1+MAX($B$22:B89),"")</f>
        <v>32</v>
      </c>
      <c r="C90" s="101" t="s">
        <v>411</v>
      </c>
      <c r="D90" s="13" t="s">
        <v>427</v>
      </c>
      <c r="E90" s="33" t="s">
        <v>72</v>
      </c>
      <c r="F90" s="58">
        <v>17</v>
      </c>
      <c r="G90" s="27"/>
      <c r="H90" s="27">
        <f t="shared" si="113"/>
        <v>0</v>
      </c>
      <c r="I90" s="27">
        <f t="shared" si="114"/>
        <v>0</v>
      </c>
      <c r="J90" s="25"/>
      <c r="K90" s="16">
        <f t="shared" si="115"/>
        <v>0</v>
      </c>
      <c r="L90" s="16"/>
      <c r="M90" s="27"/>
      <c r="N90" s="27">
        <f t="shared" si="116"/>
        <v>0</v>
      </c>
      <c r="O90" s="27">
        <f t="shared" si="117"/>
        <v>0</v>
      </c>
      <c r="P90" s="27">
        <f t="shared" si="118"/>
        <v>0</v>
      </c>
      <c r="Q90" s="27">
        <f t="shared" si="119"/>
        <v>0</v>
      </c>
      <c r="R90" s="71"/>
    </row>
    <row r="91" spans="2:18" x14ac:dyDescent="0.2">
      <c r="B91" s="70" t="str">
        <f>IF(F91&lt;&gt;"",1+MAX($B$22:B90),"")</f>
        <v/>
      </c>
      <c r="C91" s="89"/>
      <c r="D91" s="13"/>
      <c r="E91" s="33"/>
      <c r="F91" s="58"/>
      <c r="G91" s="27"/>
      <c r="H91" s="27"/>
      <c r="I91" s="27"/>
      <c r="J91" s="25"/>
      <c r="K91" s="16"/>
      <c r="L91" s="16"/>
      <c r="M91" s="27"/>
      <c r="N91" s="27"/>
      <c r="O91" s="27"/>
      <c r="P91" s="27"/>
      <c r="Q91" s="27"/>
      <c r="R91" s="71"/>
    </row>
    <row r="92" spans="2:18" x14ac:dyDescent="0.2">
      <c r="B92" s="77" t="str">
        <f>IF(F92&lt;&gt;"",1+MAX($B$22:B91),"")</f>
        <v/>
      </c>
      <c r="C92" s="78"/>
      <c r="D92" s="79" t="s">
        <v>222</v>
      </c>
      <c r="E92" s="33"/>
      <c r="F92" s="58"/>
      <c r="G92" s="27"/>
      <c r="H92" s="27">
        <f t="shared" ref="H92:H93" si="120">G92*$T$2</f>
        <v>0</v>
      </c>
      <c r="I92" s="27">
        <f t="shared" ref="I92:I93" si="121">F92*H92</f>
        <v>0</v>
      </c>
      <c r="J92" s="25"/>
      <c r="K92" s="16">
        <f t="shared" ref="K92:K93" si="122">F92*J92</f>
        <v>0</v>
      </c>
      <c r="L92" s="16"/>
      <c r="M92" s="27"/>
      <c r="N92" s="27">
        <f t="shared" ref="N92:N93" si="123">M92*$U$2</f>
        <v>0</v>
      </c>
      <c r="O92" s="27">
        <f t="shared" ref="O92:O93" si="124">J92*N92</f>
        <v>0</v>
      </c>
      <c r="P92" s="27">
        <f t="shared" ref="P92:P93" si="125">F92*O92</f>
        <v>0</v>
      </c>
      <c r="Q92" s="27">
        <f t="shared" ref="Q92:Q93" si="126">I92+P92</f>
        <v>0</v>
      </c>
      <c r="R92" s="71"/>
    </row>
    <row r="93" spans="2:18" x14ac:dyDescent="0.2">
      <c r="B93" s="70">
        <f>IF(F93&lt;&gt;"",1+MAX($B$22:B92),"")</f>
        <v>33</v>
      </c>
      <c r="C93" s="101" t="s">
        <v>411</v>
      </c>
      <c r="D93" s="13" t="s">
        <v>431</v>
      </c>
      <c r="E93" s="33" t="s">
        <v>72</v>
      </c>
      <c r="F93" s="58">
        <v>978</v>
      </c>
      <c r="G93" s="27"/>
      <c r="H93" s="27">
        <f t="shared" si="120"/>
        <v>0</v>
      </c>
      <c r="I93" s="27">
        <f t="shared" si="121"/>
        <v>0</v>
      </c>
      <c r="J93" s="25"/>
      <c r="K93" s="16">
        <f t="shared" si="122"/>
        <v>0</v>
      </c>
      <c r="L93" s="16"/>
      <c r="M93" s="27"/>
      <c r="N93" s="27">
        <f t="shared" si="123"/>
        <v>0</v>
      </c>
      <c r="O93" s="27">
        <f t="shared" si="124"/>
        <v>0</v>
      </c>
      <c r="P93" s="27">
        <f t="shared" si="125"/>
        <v>0</v>
      </c>
      <c r="Q93" s="27">
        <f t="shared" si="126"/>
        <v>0</v>
      </c>
      <c r="R93" s="71"/>
    </row>
    <row r="94" spans="2:18" x14ac:dyDescent="0.2">
      <c r="B94" s="70" t="str">
        <f>IF(F94&lt;&gt;"",1+MAX($B$22:B93),"")</f>
        <v/>
      </c>
      <c r="C94" s="89"/>
      <c r="D94" s="13"/>
      <c r="E94" s="33"/>
      <c r="F94" s="58"/>
      <c r="G94" s="27"/>
      <c r="H94" s="27"/>
      <c r="I94" s="27"/>
      <c r="J94" s="25"/>
      <c r="K94" s="16"/>
      <c r="L94" s="16"/>
      <c r="M94" s="27"/>
      <c r="N94" s="27"/>
      <c r="O94" s="27"/>
      <c r="P94" s="27"/>
      <c r="Q94" s="27"/>
      <c r="R94" s="71"/>
    </row>
    <row r="95" spans="2:18" x14ac:dyDescent="0.2">
      <c r="B95" s="77" t="str">
        <f>IF(F95&lt;&gt;"",1+MAX($B$22:B94),"")</f>
        <v/>
      </c>
      <c r="C95" s="78"/>
      <c r="D95" s="79" t="s">
        <v>232</v>
      </c>
      <c r="E95" s="33"/>
      <c r="F95" s="58"/>
      <c r="G95" s="27"/>
      <c r="H95" s="27">
        <f t="shared" ref="H95:H97" si="127">G95*$T$2</f>
        <v>0</v>
      </c>
      <c r="I95" s="27">
        <f t="shared" ref="I95:I97" si="128">F95*H95</f>
        <v>0</v>
      </c>
      <c r="J95" s="25"/>
      <c r="K95" s="16">
        <f t="shared" ref="K95:K97" si="129">F95*J95</f>
        <v>0</v>
      </c>
      <c r="L95" s="16"/>
      <c r="M95" s="27"/>
      <c r="N95" s="27">
        <f t="shared" ref="N95:N97" si="130">M95*$U$2</f>
        <v>0</v>
      </c>
      <c r="O95" s="27">
        <f t="shared" ref="O95:O97" si="131">J95*N95</f>
        <v>0</v>
      </c>
      <c r="P95" s="27">
        <f t="shared" ref="P95:P97" si="132">F95*O95</f>
        <v>0</v>
      </c>
      <c r="Q95" s="27">
        <f t="shared" ref="Q95:Q97" si="133">I95+P95</f>
        <v>0</v>
      </c>
      <c r="R95" s="71"/>
    </row>
    <row r="96" spans="2:18" x14ac:dyDescent="0.2">
      <c r="B96" s="70">
        <f>IF(F96&lt;&gt;"",1+MAX($B$22:B95),"")</f>
        <v>34</v>
      </c>
      <c r="C96" s="140" t="s">
        <v>411</v>
      </c>
      <c r="D96" s="13" t="s">
        <v>233</v>
      </c>
      <c r="E96" s="33" t="s">
        <v>77</v>
      </c>
      <c r="F96" s="58">
        <v>14</v>
      </c>
      <c r="G96" s="27"/>
      <c r="H96" s="27">
        <f t="shared" si="127"/>
        <v>0</v>
      </c>
      <c r="I96" s="27">
        <f t="shared" si="128"/>
        <v>0</v>
      </c>
      <c r="J96" s="25"/>
      <c r="K96" s="16">
        <f t="shared" si="129"/>
        <v>0</v>
      </c>
      <c r="L96" s="16"/>
      <c r="M96" s="27"/>
      <c r="N96" s="27">
        <f t="shared" si="130"/>
        <v>0</v>
      </c>
      <c r="O96" s="27">
        <f t="shared" si="131"/>
        <v>0</v>
      </c>
      <c r="P96" s="27">
        <f t="shared" si="132"/>
        <v>0</v>
      </c>
      <c r="Q96" s="27">
        <f t="shared" si="133"/>
        <v>0</v>
      </c>
      <c r="R96" s="71"/>
    </row>
    <row r="97" spans="2:18" x14ac:dyDescent="0.2">
      <c r="B97" s="70">
        <f>IF(F97&lt;&gt;"",1+MAX($B$22:B96),"")</f>
        <v>35</v>
      </c>
      <c r="C97" s="141"/>
      <c r="D97" s="13" t="s">
        <v>234</v>
      </c>
      <c r="E97" s="33" t="s">
        <v>77</v>
      </c>
      <c r="F97" s="58">
        <v>6</v>
      </c>
      <c r="G97" s="27"/>
      <c r="H97" s="27">
        <f t="shared" si="127"/>
        <v>0</v>
      </c>
      <c r="I97" s="27">
        <f t="shared" si="128"/>
        <v>0</v>
      </c>
      <c r="J97" s="25"/>
      <c r="K97" s="16">
        <f t="shared" si="129"/>
        <v>0</v>
      </c>
      <c r="L97" s="16"/>
      <c r="M97" s="27"/>
      <c r="N97" s="27">
        <f t="shared" si="130"/>
        <v>0</v>
      </c>
      <c r="O97" s="27">
        <f t="shared" si="131"/>
        <v>0</v>
      </c>
      <c r="P97" s="27">
        <f t="shared" si="132"/>
        <v>0</v>
      </c>
      <c r="Q97" s="27">
        <f t="shared" si="133"/>
        <v>0</v>
      </c>
      <c r="R97" s="71"/>
    </row>
    <row r="98" spans="2:18" x14ac:dyDescent="0.2">
      <c r="B98" s="70" t="str">
        <f>IF(F98&lt;&gt;"",1+MAX($B$22:B97),"")</f>
        <v/>
      </c>
      <c r="C98" s="89"/>
      <c r="D98" s="13"/>
      <c r="E98" s="33"/>
      <c r="F98" s="58"/>
      <c r="G98" s="27"/>
      <c r="H98" s="27"/>
      <c r="I98" s="27"/>
      <c r="J98" s="25"/>
      <c r="K98" s="16"/>
      <c r="L98" s="16"/>
      <c r="M98" s="27"/>
      <c r="N98" s="27"/>
      <c r="O98" s="27"/>
      <c r="P98" s="27"/>
      <c r="Q98" s="27"/>
      <c r="R98" s="71"/>
    </row>
    <row r="99" spans="2:18" x14ac:dyDescent="0.2">
      <c r="B99" s="77" t="str">
        <f>IF(F99&lt;&gt;"",1+MAX($B$22:B98),"")</f>
        <v/>
      </c>
      <c r="C99" s="78"/>
      <c r="D99" s="79" t="s">
        <v>181</v>
      </c>
      <c r="E99" s="33"/>
      <c r="F99" s="58"/>
      <c r="G99" s="27"/>
      <c r="H99" s="27">
        <f t="shared" ref="H99:H102" si="134">G99*$T$2</f>
        <v>0</v>
      </c>
      <c r="I99" s="27">
        <f t="shared" ref="I99:I102" si="135">F99*H99</f>
        <v>0</v>
      </c>
      <c r="J99" s="25"/>
      <c r="K99" s="16">
        <f t="shared" ref="K99:K102" si="136">F99*J99</f>
        <v>0</v>
      </c>
      <c r="L99" s="16"/>
      <c r="M99" s="27"/>
      <c r="N99" s="27">
        <f t="shared" ref="N99:N102" si="137">M99*$U$2</f>
        <v>0</v>
      </c>
      <c r="O99" s="27">
        <f t="shared" ref="O99:O102" si="138">J99*N99</f>
        <v>0</v>
      </c>
      <c r="P99" s="27">
        <f t="shared" ref="P99:P102" si="139">F99*O99</f>
        <v>0</v>
      </c>
      <c r="Q99" s="27">
        <f t="shared" ref="Q99:Q102" si="140">I99+P99</f>
        <v>0</v>
      </c>
      <c r="R99" s="71"/>
    </row>
    <row r="100" spans="2:18" x14ac:dyDescent="0.2">
      <c r="B100" s="70">
        <f>IF(F100&lt;&gt;"",1+MAX($B$22:B99),"")</f>
        <v>36</v>
      </c>
      <c r="C100" s="140" t="s">
        <v>411</v>
      </c>
      <c r="D100" s="13" t="s">
        <v>178</v>
      </c>
      <c r="E100" s="33" t="s">
        <v>72</v>
      </c>
      <c r="F100" s="58">
        <v>287</v>
      </c>
      <c r="G100" s="27"/>
      <c r="H100" s="27">
        <f t="shared" si="134"/>
        <v>0</v>
      </c>
      <c r="I100" s="27">
        <f t="shared" si="135"/>
        <v>0</v>
      </c>
      <c r="J100" s="25"/>
      <c r="K100" s="16">
        <f t="shared" si="136"/>
        <v>0</v>
      </c>
      <c r="L100" s="16"/>
      <c r="M100" s="27"/>
      <c r="N100" s="27">
        <f t="shared" si="137"/>
        <v>0</v>
      </c>
      <c r="O100" s="27">
        <f t="shared" si="138"/>
        <v>0</v>
      </c>
      <c r="P100" s="27">
        <f t="shared" si="139"/>
        <v>0</v>
      </c>
      <c r="Q100" s="27">
        <f t="shared" si="140"/>
        <v>0</v>
      </c>
      <c r="R100" s="71"/>
    </row>
    <row r="101" spans="2:18" x14ac:dyDescent="0.2">
      <c r="B101" s="70">
        <f>IF(F101&lt;&gt;"",1+MAX($B$22:B100),"")</f>
        <v>37</v>
      </c>
      <c r="C101" s="141"/>
      <c r="D101" s="13" t="s">
        <v>179</v>
      </c>
      <c r="E101" s="33" t="s">
        <v>72</v>
      </c>
      <c r="F101" s="58">
        <v>15</v>
      </c>
      <c r="G101" s="27"/>
      <c r="H101" s="27">
        <f t="shared" si="134"/>
        <v>0</v>
      </c>
      <c r="I101" s="27">
        <f t="shared" si="135"/>
        <v>0</v>
      </c>
      <c r="J101" s="25"/>
      <c r="K101" s="16">
        <f t="shared" si="136"/>
        <v>0</v>
      </c>
      <c r="L101" s="16"/>
      <c r="M101" s="27"/>
      <c r="N101" s="27">
        <f t="shared" si="137"/>
        <v>0</v>
      </c>
      <c r="O101" s="27">
        <f t="shared" si="138"/>
        <v>0</v>
      </c>
      <c r="P101" s="27">
        <f t="shared" si="139"/>
        <v>0</v>
      </c>
      <c r="Q101" s="27">
        <f t="shared" si="140"/>
        <v>0</v>
      </c>
      <c r="R101" s="71"/>
    </row>
    <row r="102" spans="2:18" x14ac:dyDescent="0.2">
      <c r="B102" s="70">
        <f>IF(F102&lt;&gt;"",1+MAX($B$22:B101),"")</f>
        <v>38</v>
      </c>
      <c r="C102" s="145"/>
      <c r="D102" s="13" t="s">
        <v>180</v>
      </c>
      <c r="E102" s="33" t="s">
        <v>72</v>
      </c>
      <c r="F102" s="58">
        <v>28</v>
      </c>
      <c r="G102" s="27"/>
      <c r="H102" s="27">
        <f t="shared" si="134"/>
        <v>0</v>
      </c>
      <c r="I102" s="27">
        <f t="shared" si="135"/>
        <v>0</v>
      </c>
      <c r="J102" s="25"/>
      <c r="K102" s="16">
        <f t="shared" si="136"/>
        <v>0</v>
      </c>
      <c r="L102" s="16"/>
      <c r="M102" s="27"/>
      <c r="N102" s="27">
        <f t="shared" si="137"/>
        <v>0</v>
      </c>
      <c r="O102" s="27">
        <f t="shared" si="138"/>
        <v>0</v>
      </c>
      <c r="P102" s="27">
        <f t="shared" si="139"/>
        <v>0</v>
      </c>
      <c r="Q102" s="27">
        <f t="shared" si="140"/>
        <v>0</v>
      </c>
      <c r="R102" s="71"/>
    </row>
    <row r="103" spans="2:18" x14ac:dyDescent="0.2">
      <c r="B103" s="70" t="str">
        <f>IF(F103&lt;&gt;"",1+MAX($B$22:B102),"")</f>
        <v/>
      </c>
      <c r="C103" s="89"/>
      <c r="D103" s="13"/>
      <c r="E103" s="33"/>
      <c r="F103" s="58"/>
      <c r="G103" s="27"/>
      <c r="H103" s="27"/>
      <c r="I103" s="27"/>
      <c r="J103" s="25"/>
      <c r="K103" s="16"/>
      <c r="L103" s="16"/>
      <c r="M103" s="27"/>
      <c r="N103" s="27"/>
      <c r="O103" s="27"/>
      <c r="P103" s="27"/>
      <c r="Q103" s="27"/>
      <c r="R103" s="71"/>
    </row>
    <row r="104" spans="2:18" x14ac:dyDescent="0.2">
      <c r="B104" s="77" t="str">
        <f>IF(F104&lt;&gt;"",1+MAX($B$22:B103),"")</f>
        <v/>
      </c>
      <c r="C104" s="78"/>
      <c r="D104" s="79" t="s">
        <v>189</v>
      </c>
      <c r="E104" s="33"/>
      <c r="F104" s="58"/>
      <c r="G104" s="27"/>
      <c r="H104" s="27">
        <f t="shared" ref="H104:H106" si="141">G104*$T$2</f>
        <v>0</v>
      </c>
      <c r="I104" s="27">
        <f t="shared" ref="I104:I106" si="142">F104*H104</f>
        <v>0</v>
      </c>
      <c r="J104" s="25"/>
      <c r="K104" s="16">
        <f t="shared" ref="K104:K106" si="143">F104*J104</f>
        <v>0</v>
      </c>
      <c r="L104" s="16"/>
      <c r="M104" s="27"/>
      <c r="N104" s="27">
        <f t="shared" ref="N104:N106" si="144">M104*$U$2</f>
        <v>0</v>
      </c>
      <c r="O104" s="27">
        <f t="shared" ref="O104:O106" si="145">J104*N104</f>
        <v>0</v>
      </c>
      <c r="P104" s="27">
        <f t="shared" ref="P104:P106" si="146">F104*O104</f>
        <v>0</v>
      </c>
      <c r="Q104" s="27">
        <f t="shared" ref="Q104:Q106" si="147">I104+P104</f>
        <v>0</v>
      </c>
      <c r="R104" s="71"/>
    </row>
    <row r="105" spans="2:18" x14ac:dyDescent="0.2">
      <c r="B105" s="70">
        <f>IF(F105&lt;&gt;"",1+MAX($B$22:B104),"")</f>
        <v>39</v>
      </c>
      <c r="C105" s="140" t="s">
        <v>411</v>
      </c>
      <c r="D105" s="13" t="s">
        <v>190</v>
      </c>
      <c r="E105" s="33" t="s">
        <v>72</v>
      </c>
      <c r="F105" s="58">
        <v>101</v>
      </c>
      <c r="G105" s="27"/>
      <c r="H105" s="27">
        <f t="shared" si="141"/>
        <v>0</v>
      </c>
      <c r="I105" s="27">
        <f t="shared" si="142"/>
        <v>0</v>
      </c>
      <c r="J105" s="25"/>
      <c r="K105" s="16">
        <f t="shared" si="143"/>
        <v>0</v>
      </c>
      <c r="L105" s="16"/>
      <c r="M105" s="27"/>
      <c r="N105" s="27">
        <f t="shared" si="144"/>
        <v>0</v>
      </c>
      <c r="O105" s="27">
        <f t="shared" si="145"/>
        <v>0</v>
      </c>
      <c r="P105" s="27">
        <f t="shared" si="146"/>
        <v>0</v>
      </c>
      <c r="Q105" s="27">
        <f t="shared" si="147"/>
        <v>0</v>
      </c>
      <c r="R105" s="71"/>
    </row>
    <row r="106" spans="2:18" x14ac:dyDescent="0.2">
      <c r="B106" s="70">
        <f>IF(F106&lt;&gt;"",1+MAX($B$22:B105),"")</f>
        <v>40</v>
      </c>
      <c r="C106" s="141"/>
      <c r="D106" s="13" t="s">
        <v>191</v>
      </c>
      <c r="E106" s="33" t="s">
        <v>72</v>
      </c>
      <c r="F106" s="58">
        <v>81</v>
      </c>
      <c r="G106" s="27"/>
      <c r="H106" s="27">
        <f t="shared" si="141"/>
        <v>0</v>
      </c>
      <c r="I106" s="27">
        <f t="shared" si="142"/>
        <v>0</v>
      </c>
      <c r="J106" s="25"/>
      <c r="K106" s="16">
        <f t="shared" si="143"/>
        <v>0</v>
      </c>
      <c r="L106" s="16"/>
      <c r="M106" s="27"/>
      <c r="N106" s="27">
        <f t="shared" si="144"/>
        <v>0</v>
      </c>
      <c r="O106" s="27">
        <f t="shared" si="145"/>
        <v>0</v>
      </c>
      <c r="P106" s="27">
        <f t="shared" si="146"/>
        <v>0</v>
      </c>
      <c r="Q106" s="27">
        <f t="shared" si="147"/>
        <v>0</v>
      </c>
      <c r="R106" s="71"/>
    </row>
    <row r="107" spans="2:18" x14ac:dyDescent="0.2">
      <c r="B107" s="70" t="str">
        <f>IF(F107&lt;&gt;"",1+MAX($B$22:B106),"")</f>
        <v/>
      </c>
      <c r="C107" s="89"/>
      <c r="D107" s="13"/>
      <c r="E107" s="33"/>
      <c r="F107" s="58"/>
      <c r="G107" s="27"/>
      <c r="H107" s="27"/>
      <c r="I107" s="27"/>
      <c r="J107" s="25"/>
      <c r="K107" s="16"/>
      <c r="L107" s="16"/>
      <c r="M107" s="27"/>
      <c r="N107" s="27"/>
      <c r="O107" s="27"/>
      <c r="P107" s="27"/>
      <c r="Q107" s="27"/>
      <c r="R107" s="71"/>
    </row>
    <row r="108" spans="2:18" x14ac:dyDescent="0.2">
      <c r="B108" s="77" t="str">
        <f>IF(F108&lt;&gt;"",1+MAX($B$22:B107),"")</f>
        <v/>
      </c>
      <c r="C108" s="78"/>
      <c r="D108" s="79" t="s">
        <v>187</v>
      </c>
      <c r="E108" s="33"/>
      <c r="F108" s="58"/>
      <c r="G108" s="27"/>
      <c r="H108" s="27">
        <f t="shared" ref="H108:H110" si="148">G108*$T$2</f>
        <v>0</v>
      </c>
      <c r="I108" s="27">
        <f t="shared" ref="I108:I110" si="149">F108*H108</f>
        <v>0</v>
      </c>
      <c r="J108" s="25"/>
      <c r="K108" s="16">
        <f t="shared" ref="K108:K110" si="150">F108*J108</f>
        <v>0</v>
      </c>
      <c r="L108" s="16"/>
      <c r="M108" s="27"/>
      <c r="N108" s="27">
        <f t="shared" ref="N108:N110" si="151">M108*$U$2</f>
        <v>0</v>
      </c>
      <c r="O108" s="27">
        <f t="shared" ref="O108:O110" si="152">J108*N108</f>
        <v>0</v>
      </c>
      <c r="P108" s="27">
        <f t="shared" ref="P108:P110" si="153">F108*O108</f>
        <v>0</v>
      </c>
      <c r="Q108" s="27">
        <f t="shared" ref="Q108:Q110" si="154">I108+P108</f>
        <v>0</v>
      </c>
      <c r="R108" s="71"/>
    </row>
    <row r="109" spans="2:18" x14ac:dyDescent="0.2">
      <c r="B109" s="70">
        <f>IF(F109&lt;&gt;"",1+MAX($B$22:B108),"")</f>
        <v>41</v>
      </c>
      <c r="C109" s="140" t="s">
        <v>411</v>
      </c>
      <c r="D109" s="13" t="s">
        <v>186</v>
      </c>
      <c r="E109" s="33" t="s">
        <v>77</v>
      </c>
      <c r="F109" s="58">
        <v>32</v>
      </c>
      <c r="G109" s="27"/>
      <c r="H109" s="27">
        <f t="shared" si="148"/>
        <v>0</v>
      </c>
      <c r="I109" s="27">
        <f t="shared" si="149"/>
        <v>0</v>
      </c>
      <c r="J109" s="25"/>
      <c r="K109" s="16">
        <f t="shared" si="150"/>
        <v>0</v>
      </c>
      <c r="L109" s="16"/>
      <c r="M109" s="27"/>
      <c r="N109" s="27">
        <f t="shared" si="151"/>
        <v>0</v>
      </c>
      <c r="O109" s="27">
        <f t="shared" si="152"/>
        <v>0</v>
      </c>
      <c r="P109" s="27">
        <f t="shared" si="153"/>
        <v>0</v>
      </c>
      <c r="Q109" s="27">
        <f t="shared" si="154"/>
        <v>0</v>
      </c>
      <c r="R109" s="71"/>
    </row>
    <row r="110" spans="2:18" x14ac:dyDescent="0.2">
      <c r="B110" s="70">
        <f>IF(F110&lt;&gt;"",1+MAX($B$22:B109),"")</f>
        <v>42</v>
      </c>
      <c r="C110" s="141"/>
      <c r="D110" s="13" t="s">
        <v>188</v>
      </c>
      <c r="E110" s="33" t="s">
        <v>77</v>
      </c>
      <c r="F110" s="58">
        <v>117</v>
      </c>
      <c r="G110" s="27"/>
      <c r="H110" s="27">
        <f t="shared" si="148"/>
        <v>0</v>
      </c>
      <c r="I110" s="27">
        <f t="shared" si="149"/>
        <v>0</v>
      </c>
      <c r="J110" s="25"/>
      <c r="K110" s="16">
        <f t="shared" si="150"/>
        <v>0</v>
      </c>
      <c r="L110" s="16"/>
      <c r="M110" s="27"/>
      <c r="N110" s="27">
        <f t="shared" si="151"/>
        <v>0</v>
      </c>
      <c r="O110" s="27">
        <f t="shared" si="152"/>
        <v>0</v>
      </c>
      <c r="P110" s="27">
        <f t="shared" si="153"/>
        <v>0</v>
      </c>
      <c r="Q110" s="27">
        <f t="shared" si="154"/>
        <v>0</v>
      </c>
      <c r="R110" s="71"/>
    </row>
    <row r="111" spans="2:18" x14ac:dyDescent="0.2">
      <c r="B111" s="70" t="str">
        <f>IF(F111&lt;&gt;"",1+MAX($B$22:B110),"")</f>
        <v/>
      </c>
      <c r="C111" s="89"/>
      <c r="D111" s="13"/>
      <c r="E111" s="33"/>
      <c r="F111" s="58"/>
      <c r="G111" s="27"/>
      <c r="H111" s="27"/>
      <c r="I111" s="27"/>
      <c r="J111" s="25"/>
      <c r="K111" s="16"/>
      <c r="L111" s="16"/>
      <c r="M111" s="27"/>
      <c r="N111" s="27"/>
      <c r="O111" s="27"/>
      <c r="P111" s="27"/>
      <c r="Q111" s="27"/>
      <c r="R111" s="71"/>
    </row>
    <row r="112" spans="2:18" x14ac:dyDescent="0.2">
      <c r="B112" s="77" t="str">
        <f>IF(F112&lt;&gt;"",1+MAX($B$22:B111),"")</f>
        <v/>
      </c>
      <c r="C112" s="78"/>
      <c r="D112" s="79" t="s">
        <v>182</v>
      </c>
      <c r="E112" s="33"/>
      <c r="F112" s="58"/>
      <c r="G112" s="27"/>
      <c r="H112" s="27">
        <f t="shared" ref="H112:H113" si="155">G112*$T$2</f>
        <v>0</v>
      </c>
      <c r="I112" s="27">
        <f t="shared" ref="I112:I113" si="156">F112*H112</f>
        <v>0</v>
      </c>
      <c r="J112" s="25"/>
      <c r="K112" s="16">
        <f t="shared" ref="K112:K113" si="157">F112*J112</f>
        <v>0</v>
      </c>
      <c r="L112" s="16"/>
      <c r="M112" s="27"/>
      <c r="N112" s="27">
        <f t="shared" ref="N112:N113" si="158">M112*$U$2</f>
        <v>0</v>
      </c>
      <c r="O112" s="27">
        <f t="shared" ref="O112:O113" si="159">J112*N112</f>
        <v>0</v>
      </c>
      <c r="P112" s="27">
        <f t="shared" ref="P112:P113" si="160">F112*O112</f>
        <v>0</v>
      </c>
      <c r="Q112" s="27">
        <f t="shared" ref="Q112:Q113" si="161">I112+P112</f>
        <v>0</v>
      </c>
      <c r="R112" s="71"/>
    </row>
    <row r="113" spans="2:18" x14ac:dyDescent="0.2">
      <c r="B113" s="70">
        <f>IF(F113&lt;&gt;"",1+MAX($B$22:B112),"")</f>
        <v>43</v>
      </c>
      <c r="C113" s="98" t="s">
        <v>411</v>
      </c>
      <c r="D113" s="13" t="s">
        <v>183</v>
      </c>
      <c r="E113" s="33" t="s">
        <v>72</v>
      </c>
      <c r="F113" s="58">
        <v>1253</v>
      </c>
      <c r="G113" s="27"/>
      <c r="H113" s="27">
        <f t="shared" si="155"/>
        <v>0</v>
      </c>
      <c r="I113" s="27">
        <f t="shared" si="156"/>
        <v>0</v>
      </c>
      <c r="J113" s="25"/>
      <c r="K113" s="16">
        <f t="shared" si="157"/>
        <v>0</v>
      </c>
      <c r="L113" s="16"/>
      <c r="M113" s="27"/>
      <c r="N113" s="27">
        <f t="shared" si="158"/>
        <v>0</v>
      </c>
      <c r="O113" s="27">
        <f t="shared" si="159"/>
        <v>0</v>
      </c>
      <c r="P113" s="27">
        <f t="shared" si="160"/>
        <v>0</v>
      </c>
      <c r="Q113" s="27">
        <f t="shared" si="161"/>
        <v>0</v>
      </c>
      <c r="R113" s="71"/>
    </row>
    <row r="114" spans="2:18" x14ac:dyDescent="0.2">
      <c r="B114" s="70" t="str">
        <f>IF(F114&lt;&gt;"",1+MAX($B$22:B113),"")</f>
        <v/>
      </c>
      <c r="C114" s="89"/>
      <c r="D114" s="13"/>
      <c r="E114" s="33"/>
      <c r="F114" s="58"/>
      <c r="G114" s="27"/>
      <c r="H114" s="27"/>
      <c r="I114" s="27"/>
      <c r="J114" s="25"/>
      <c r="K114" s="16"/>
      <c r="L114" s="16"/>
      <c r="M114" s="27"/>
      <c r="N114" s="27"/>
      <c r="O114" s="27"/>
      <c r="P114" s="27"/>
      <c r="Q114" s="27"/>
      <c r="R114" s="71"/>
    </row>
    <row r="115" spans="2:18" x14ac:dyDescent="0.2">
      <c r="B115" s="77" t="str">
        <f>IF(F115&lt;&gt;"",1+MAX($B$22:B114),"")</f>
        <v/>
      </c>
      <c r="C115" s="78"/>
      <c r="D115" s="79" t="s">
        <v>171</v>
      </c>
      <c r="E115" s="33"/>
      <c r="F115" s="58"/>
      <c r="G115" s="27"/>
      <c r="H115" s="27">
        <f t="shared" ref="H115:H116" si="162">G115*$T$2</f>
        <v>0</v>
      </c>
      <c r="I115" s="27">
        <f t="shared" ref="I115:I116" si="163">F115*H115</f>
        <v>0</v>
      </c>
      <c r="J115" s="25"/>
      <c r="K115" s="16">
        <f t="shared" ref="K115:K116" si="164">F115*J115</f>
        <v>0</v>
      </c>
      <c r="L115" s="16"/>
      <c r="M115" s="27"/>
      <c r="N115" s="27">
        <f t="shared" ref="N115:N116" si="165">M115*$U$2</f>
        <v>0</v>
      </c>
      <c r="O115" s="27">
        <f t="shared" ref="O115:O116" si="166">J115*N115</f>
        <v>0</v>
      </c>
      <c r="P115" s="27">
        <f t="shared" ref="P115:P116" si="167">F115*O115</f>
        <v>0</v>
      </c>
      <c r="Q115" s="27">
        <f t="shared" ref="Q115:Q116" si="168">I115+P115</f>
        <v>0</v>
      </c>
      <c r="R115" s="71"/>
    </row>
    <row r="116" spans="2:18" x14ac:dyDescent="0.2">
      <c r="B116" s="70">
        <f>IF(F116&lt;&gt;"",1+MAX($B$22:B115),"")</f>
        <v>44</v>
      </c>
      <c r="C116" s="89" t="s">
        <v>412</v>
      </c>
      <c r="D116" s="13" t="s">
        <v>172</v>
      </c>
      <c r="E116" s="33" t="s">
        <v>71</v>
      </c>
      <c r="F116" s="58">
        <f>9585+1366</f>
        <v>10951</v>
      </c>
      <c r="G116" s="27"/>
      <c r="H116" s="27">
        <f t="shared" si="162"/>
        <v>0</v>
      </c>
      <c r="I116" s="27">
        <f t="shared" si="163"/>
        <v>0</v>
      </c>
      <c r="J116" s="25"/>
      <c r="K116" s="16">
        <f t="shared" si="164"/>
        <v>0</v>
      </c>
      <c r="L116" s="16"/>
      <c r="M116" s="27"/>
      <c r="N116" s="27">
        <f t="shared" si="165"/>
        <v>0</v>
      </c>
      <c r="O116" s="27">
        <f t="shared" si="166"/>
        <v>0</v>
      </c>
      <c r="P116" s="27">
        <f t="shared" si="167"/>
        <v>0</v>
      </c>
      <c r="Q116" s="27">
        <f t="shared" si="168"/>
        <v>0</v>
      </c>
      <c r="R116" s="71"/>
    </row>
    <row r="117" spans="2:18" x14ac:dyDescent="0.2">
      <c r="B117" s="70" t="str">
        <f>IF(F117&lt;&gt;"",1+MAX($B$22:B116),"")</f>
        <v/>
      </c>
      <c r="C117" s="89"/>
      <c r="D117" s="13"/>
      <c r="E117" s="33"/>
      <c r="F117" s="58"/>
      <c r="G117" s="27"/>
      <c r="H117" s="27"/>
      <c r="I117" s="27"/>
      <c r="J117" s="25"/>
      <c r="K117" s="16"/>
      <c r="L117" s="16"/>
      <c r="M117" s="27"/>
      <c r="N117" s="27"/>
      <c r="O117" s="27"/>
      <c r="P117" s="27"/>
      <c r="Q117" s="27"/>
      <c r="R117" s="71"/>
    </row>
    <row r="118" spans="2:18" x14ac:dyDescent="0.2">
      <c r="B118" s="77" t="str">
        <f>IF(F118&lt;&gt;"",1+MAX($B$22:B117),"")</f>
        <v/>
      </c>
      <c r="C118" s="78"/>
      <c r="D118" s="79" t="s">
        <v>173</v>
      </c>
      <c r="E118" s="33"/>
      <c r="F118" s="58"/>
      <c r="G118" s="27"/>
      <c r="H118" s="27">
        <f t="shared" ref="H118:H121" si="169">G118*$T$2</f>
        <v>0</v>
      </c>
      <c r="I118" s="27">
        <f t="shared" ref="I118:I121" si="170">F118*H118</f>
        <v>0</v>
      </c>
      <c r="J118" s="25"/>
      <c r="K118" s="16">
        <f t="shared" ref="K118:K121" si="171">F118*J118</f>
        <v>0</v>
      </c>
      <c r="L118" s="16"/>
      <c r="M118" s="27"/>
      <c r="N118" s="27">
        <f t="shared" ref="N118:N121" si="172">M118*$U$2</f>
        <v>0</v>
      </c>
      <c r="O118" s="27">
        <f t="shared" ref="O118:O121" si="173">J118*N118</f>
        <v>0</v>
      </c>
      <c r="P118" s="27">
        <f t="shared" ref="P118:P121" si="174">F118*O118</f>
        <v>0</v>
      </c>
      <c r="Q118" s="27">
        <f t="shared" ref="Q118:Q121" si="175">I118+P118</f>
        <v>0</v>
      </c>
      <c r="R118" s="71"/>
    </row>
    <row r="119" spans="2:18" x14ac:dyDescent="0.2">
      <c r="B119" s="70">
        <f>IF(F119&lt;&gt;"",1+MAX($B$22:B118),"")</f>
        <v>45</v>
      </c>
      <c r="C119" s="140" t="s">
        <v>412</v>
      </c>
      <c r="D119" s="13" t="s">
        <v>174</v>
      </c>
      <c r="E119" s="33" t="s">
        <v>72</v>
      </c>
      <c r="F119" s="58">
        <v>192</v>
      </c>
      <c r="G119" s="27"/>
      <c r="H119" s="27">
        <f t="shared" si="169"/>
        <v>0</v>
      </c>
      <c r="I119" s="27">
        <f t="shared" si="170"/>
        <v>0</v>
      </c>
      <c r="J119" s="25"/>
      <c r="K119" s="16">
        <f t="shared" si="171"/>
        <v>0</v>
      </c>
      <c r="L119" s="16"/>
      <c r="M119" s="27"/>
      <c r="N119" s="27">
        <f t="shared" si="172"/>
        <v>0</v>
      </c>
      <c r="O119" s="27">
        <f t="shared" si="173"/>
        <v>0</v>
      </c>
      <c r="P119" s="27">
        <f t="shared" si="174"/>
        <v>0</v>
      </c>
      <c r="Q119" s="27">
        <f t="shared" si="175"/>
        <v>0</v>
      </c>
      <c r="R119" s="71"/>
    </row>
    <row r="120" spans="2:18" x14ac:dyDescent="0.2">
      <c r="B120" s="70">
        <f>IF(F120&lt;&gt;"",1+MAX($B$22:B119),"")</f>
        <v>46</v>
      </c>
      <c r="C120" s="141"/>
      <c r="D120" s="13" t="s">
        <v>175</v>
      </c>
      <c r="E120" s="33" t="s">
        <v>72</v>
      </c>
      <c r="F120" s="58">
        <v>32</v>
      </c>
      <c r="G120" s="27"/>
      <c r="H120" s="27">
        <f t="shared" si="169"/>
        <v>0</v>
      </c>
      <c r="I120" s="27">
        <f t="shared" si="170"/>
        <v>0</v>
      </c>
      <c r="J120" s="25"/>
      <c r="K120" s="16">
        <f t="shared" si="171"/>
        <v>0</v>
      </c>
      <c r="L120" s="16"/>
      <c r="M120" s="27"/>
      <c r="N120" s="27">
        <f t="shared" si="172"/>
        <v>0</v>
      </c>
      <c r="O120" s="27">
        <f t="shared" si="173"/>
        <v>0</v>
      </c>
      <c r="P120" s="27">
        <f t="shared" si="174"/>
        <v>0</v>
      </c>
      <c r="Q120" s="27">
        <f t="shared" si="175"/>
        <v>0</v>
      </c>
      <c r="R120" s="71"/>
    </row>
    <row r="121" spans="2:18" x14ac:dyDescent="0.2">
      <c r="B121" s="70">
        <f>IF(F121&lt;&gt;"",1+MAX($B$22:B120),"")</f>
        <v>47</v>
      </c>
      <c r="C121" s="141"/>
      <c r="D121" s="13" t="s">
        <v>176</v>
      </c>
      <c r="E121" s="33" t="s">
        <v>72</v>
      </c>
      <c r="F121" s="58">
        <v>308</v>
      </c>
      <c r="G121" s="27"/>
      <c r="H121" s="27">
        <f t="shared" si="169"/>
        <v>0</v>
      </c>
      <c r="I121" s="27">
        <f t="shared" si="170"/>
        <v>0</v>
      </c>
      <c r="J121" s="25"/>
      <c r="K121" s="16">
        <f t="shared" si="171"/>
        <v>0</v>
      </c>
      <c r="L121" s="16"/>
      <c r="M121" s="27"/>
      <c r="N121" s="27">
        <f t="shared" si="172"/>
        <v>0</v>
      </c>
      <c r="O121" s="27">
        <f t="shared" si="173"/>
        <v>0</v>
      </c>
      <c r="P121" s="27">
        <f t="shared" si="174"/>
        <v>0</v>
      </c>
      <c r="Q121" s="27">
        <f t="shared" si="175"/>
        <v>0</v>
      </c>
      <c r="R121" s="71"/>
    </row>
    <row r="122" spans="2:18" x14ac:dyDescent="0.2">
      <c r="B122" s="70">
        <f>IF(F122&lt;&gt;"",1+MAX($B$22:B121),"")</f>
        <v>48</v>
      </c>
      <c r="C122" s="141"/>
      <c r="D122" s="13" t="s">
        <v>177</v>
      </c>
      <c r="E122" s="33" t="s">
        <v>72</v>
      </c>
      <c r="F122" s="58">
        <v>292</v>
      </c>
      <c r="G122" s="27"/>
      <c r="H122" s="27">
        <f t="shared" ref="H122:H123" si="176">G122*$T$2</f>
        <v>0</v>
      </c>
      <c r="I122" s="27">
        <f t="shared" ref="I122:I123" si="177">F122*H122</f>
        <v>0</v>
      </c>
      <c r="J122" s="25"/>
      <c r="K122" s="16">
        <f t="shared" ref="K122:K123" si="178">F122*J122</f>
        <v>0</v>
      </c>
      <c r="L122" s="16"/>
      <c r="M122" s="27"/>
      <c r="N122" s="27">
        <f t="shared" ref="N122:N123" si="179">M122*$U$2</f>
        <v>0</v>
      </c>
      <c r="O122" s="27">
        <f t="shared" ref="O122:O123" si="180">J122*N122</f>
        <v>0</v>
      </c>
      <c r="P122" s="27">
        <f t="shared" ref="P122:P123" si="181">F122*O122</f>
        <v>0</v>
      </c>
      <c r="Q122" s="27">
        <f t="shared" ref="Q122:Q123" si="182">I122+P122</f>
        <v>0</v>
      </c>
      <c r="R122" s="71"/>
    </row>
    <row r="123" spans="2:18" x14ac:dyDescent="0.2">
      <c r="B123" s="70">
        <f>IF(F123&lt;&gt;"",1+MAX($B$22:B122),"")</f>
        <v>49</v>
      </c>
      <c r="C123" s="145"/>
      <c r="D123" s="13" t="s">
        <v>195</v>
      </c>
      <c r="E123" s="33" t="s">
        <v>72</v>
      </c>
      <c r="F123" s="86">
        <v>1620</v>
      </c>
      <c r="G123" s="27"/>
      <c r="H123" s="27">
        <f t="shared" si="176"/>
        <v>0</v>
      </c>
      <c r="I123" s="27">
        <f t="shared" si="177"/>
        <v>0</v>
      </c>
      <c r="J123" s="25"/>
      <c r="K123" s="16">
        <f t="shared" si="178"/>
        <v>0</v>
      </c>
      <c r="L123" s="16"/>
      <c r="M123" s="27"/>
      <c r="N123" s="27">
        <f t="shared" si="179"/>
        <v>0</v>
      </c>
      <c r="O123" s="27">
        <f t="shared" si="180"/>
        <v>0</v>
      </c>
      <c r="P123" s="27">
        <f t="shared" si="181"/>
        <v>0</v>
      </c>
      <c r="Q123" s="27">
        <f t="shared" si="182"/>
        <v>0</v>
      </c>
      <c r="R123" s="71"/>
    </row>
    <row r="124" spans="2:18" x14ac:dyDescent="0.2">
      <c r="B124" s="70" t="str">
        <f>IF(F124&lt;&gt;"",1+MAX($B$22:B123),"")</f>
        <v/>
      </c>
      <c r="C124" s="20"/>
      <c r="D124" s="13"/>
      <c r="E124" s="33"/>
      <c r="F124" s="58"/>
      <c r="G124" s="27"/>
      <c r="H124" s="27">
        <f t="shared" si="2"/>
        <v>0</v>
      </c>
      <c r="I124" s="27">
        <f t="shared" si="3"/>
        <v>0</v>
      </c>
      <c r="J124" s="25"/>
      <c r="K124" s="16">
        <f t="shared" si="4"/>
        <v>0</v>
      </c>
      <c r="L124" s="16"/>
      <c r="M124" s="27"/>
      <c r="N124" s="27">
        <f t="shared" si="5"/>
        <v>0</v>
      </c>
      <c r="O124" s="27">
        <f t="shared" si="6"/>
        <v>0</v>
      </c>
      <c r="P124" s="27">
        <f t="shared" si="7"/>
        <v>0</v>
      </c>
      <c r="Q124" s="27">
        <f t="shared" si="8"/>
        <v>0</v>
      </c>
      <c r="R124" s="71"/>
    </row>
    <row r="125" spans="2:18" x14ac:dyDescent="0.2">
      <c r="B125" s="77" t="str">
        <f>IF(F125&lt;&gt;"",1+MAX($B$22:B124),"")</f>
        <v/>
      </c>
      <c r="C125" s="78"/>
      <c r="D125" s="79" t="s">
        <v>185</v>
      </c>
      <c r="E125" s="33"/>
      <c r="F125" s="58"/>
      <c r="G125" s="27"/>
      <c r="H125" s="27">
        <f t="shared" ref="H125:H127" si="183">G125*$T$2</f>
        <v>0</v>
      </c>
      <c r="I125" s="27">
        <f t="shared" ref="I125:I127" si="184">F125*H125</f>
        <v>0</v>
      </c>
      <c r="J125" s="25"/>
      <c r="K125" s="16">
        <f t="shared" ref="K125:K127" si="185">F125*J125</f>
        <v>0</v>
      </c>
      <c r="L125" s="16"/>
      <c r="M125" s="27"/>
      <c r="N125" s="27">
        <f t="shared" ref="N125:N127" si="186">M125*$U$2</f>
        <v>0</v>
      </c>
      <c r="O125" s="27">
        <f t="shared" ref="O125:O127" si="187">J125*N125</f>
        <v>0</v>
      </c>
      <c r="P125" s="27">
        <f t="shared" si="7"/>
        <v>0</v>
      </c>
      <c r="Q125" s="27">
        <f t="shared" si="8"/>
        <v>0</v>
      </c>
      <c r="R125" s="71"/>
    </row>
    <row r="126" spans="2:18" x14ac:dyDescent="0.2">
      <c r="B126" s="70">
        <f>IF(F126&lt;&gt;"",1+MAX($B$22:B125),"")</f>
        <v>50</v>
      </c>
      <c r="C126" s="98" t="s">
        <v>413</v>
      </c>
      <c r="D126" s="13" t="s">
        <v>184</v>
      </c>
      <c r="E126" s="33" t="s">
        <v>72</v>
      </c>
      <c r="F126" s="58">
        <v>394</v>
      </c>
      <c r="G126" s="27"/>
      <c r="H126" s="27">
        <f t="shared" si="183"/>
        <v>0</v>
      </c>
      <c r="I126" s="27">
        <f t="shared" si="184"/>
        <v>0</v>
      </c>
      <c r="J126" s="25"/>
      <c r="K126" s="16">
        <f t="shared" si="185"/>
        <v>0</v>
      </c>
      <c r="L126" s="16"/>
      <c r="M126" s="27"/>
      <c r="N126" s="27">
        <f t="shared" si="186"/>
        <v>0</v>
      </c>
      <c r="O126" s="27">
        <f t="shared" si="187"/>
        <v>0</v>
      </c>
      <c r="P126" s="27">
        <f t="shared" si="7"/>
        <v>0</v>
      </c>
      <c r="Q126" s="27">
        <f t="shared" si="8"/>
        <v>0</v>
      </c>
      <c r="R126" s="71"/>
    </row>
    <row r="127" spans="2:18" x14ac:dyDescent="0.2">
      <c r="B127" s="70" t="str">
        <f>IF(F127&lt;&gt;"",1+MAX($B$22:B126),"")</f>
        <v/>
      </c>
      <c r="C127" s="89"/>
      <c r="D127" s="13"/>
      <c r="E127" s="33"/>
      <c r="F127" s="58"/>
      <c r="G127" s="27"/>
      <c r="H127" s="27">
        <f t="shared" si="183"/>
        <v>0</v>
      </c>
      <c r="I127" s="27">
        <f t="shared" si="184"/>
        <v>0</v>
      </c>
      <c r="J127" s="25"/>
      <c r="K127" s="16">
        <f t="shared" si="185"/>
        <v>0</v>
      </c>
      <c r="L127" s="16"/>
      <c r="M127" s="27"/>
      <c r="N127" s="27">
        <f t="shared" si="186"/>
        <v>0</v>
      </c>
      <c r="O127" s="27">
        <f t="shared" si="187"/>
        <v>0</v>
      </c>
      <c r="P127" s="27">
        <f t="shared" ref="P127:P129" si="188">F127*O127</f>
        <v>0</v>
      </c>
      <c r="Q127" s="27">
        <f t="shared" ref="Q127:Q129" si="189">I127+P127</f>
        <v>0</v>
      </c>
      <c r="R127" s="71"/>
    </row>
    <row r="128" spans="2:18" x14ac:dyDescent="0.2">
      <c r="B128" s="77" t="str">
        <f>IF(F128&lt;&gt;"",1+MAX($B$22:B127),"")</f>
        <v/>
      </c>
      <c r="C128" s="78"/>
      <c r="D128" s="79" t="s">
        <v>404</v>
      </c>
      <c r="E128" s="33"/>
      <c r="F128" s="58"/>
      <c r="G128" s="27"/>
      <c r="H128" s="27">
        <f t="shared" ref="H128:H132" si="190">G128*$T$2</f>
        <v>0</v>
      </c>
      <c r="I128" s="27">
        <f t="shared" ref="I128:I132" si="191">F128*H128</f>
        <v>0</v>
      </c>
      <c r="J128" s="25"/>
      <c r="K128" s="16">
        <f t="shared" ref="K128:K132" si="192">F128*J128</f>
        <v>0</v>
      </c>
      <c r="L128" s="16"/>
      <c r="M128" s="27"/>
      <c r="N128" s="27">
        <f t="shared" ref="N128:N132" si="193">M128*$U$2</f>
        <v>0</v>
      </c>
      <c r="O128" s="27">
        <f t="shared" ref="O128:O132" si="194">J128*N128</f>
        <v>0</v>
      </c>
      <c r="P128" s="27">
        <f t="shared" si="188"/>
        <v>0</v>
      </c>
      <c r="Q128" s="27">
        <f t="shared" si="189"/>
        <v>0</v>
      </c>
      <c r="R128" s="71"/>
    </row>
    <row r="129" spans="2:19" x14ac:dyDescent="0.2">
      <c r="B129" s="70">
        <f>IF(F129&lt;&gt;"",1+MAX($B$22:B128),"")</f>
        <v>51</v>
      </c>
      <c r="C129" s="140" t="s">
        <v>414</v>
      </c>
      <c r="D129" s="13" t="s">
        <v>437</v>
      </c>
      <c r="E129" s="33" t="s">
        <v>71</v>
      </c>
      <c r="F129" s="58">
        <v>311</v>
      </c>
      <c r="G129" s="27"/>
      <c r="H129" s="27">
        <f t="shared" si="190"/>
        <v>0</v>
      </c>
      <c r="I129" s="27">
        <f t="shared" si="191"/>
        <v>0</v>
      </c>
      <c r="J129" s="25"/>
      <c r="K129" s="16">
        <f t="shared" si="192"/>
        <v>0</v>
      </c>
      <c r="L129" s="16"/>
      <c r="M129" s="27"/>
      <c r="N129" s="27">
        <f t="shared" si="193"/>
        <v>0</v>
      </c>
      <c r="O129" s="27">
        <f t="shared" si="194"/>
        <v>0</v>
      </c>
      <c r="P129" s="27">
        <f t="shared" si="188"/>
        <v>0</v>
      </c>
      <c r="Q129" s="27">
        <f t="shared" si="189"/>
        <v>0</v>
      </c>
      <c r="R129" s="71"/>
    </row>
    <row r="130" spans="2:19" x14ac:dyDescent="0.2">
      <c r="B130" s="70">
        <f>IF(F130&lt;&gt;"",1+MAX($B$22:B129),"")</f>
        <v>52</v>
      </c>
      <c r="C130" s="145"/>
      <c r="D130" s="13" t="s">
        <v>438</v>
      </c>
      <c r="E130" s="33" t="s">
        <v>71</v>
      </c>
      <c r="F130" s="58">
        <v>127</v>
      </c>
      <c r="G130" s="27"/>
      <c r="H130" s="27">
        <f t="shared" ref="H130" si="195">G130*$T$2</f>
        <v>0</v>
      </c>
      <c r="I130" s="27">
        <f t="shared" ref="I130" si="196">F130*H130</f>
        <v>0</v>
      </c>
      <c r="J130" s="25"/>
      <c r="K130" s="16">
        <f t="shared" ref="K130" si="197">F130*J130</f>
        <v>0</v>
      </c>
      <c r="L130" s="16"/>
      <c r="M130" s="27"/>
      <c r="N130" s="27">
        <f t="shared" ref="N130" si="198">M130*$U$2</f>
        <v>0</v>
      </c>
      <c r="O130" s="27">
        <f t="shared" ref="O130" si="199">J130*N130</f>
        <v>0</v>
      </c>
      <c r="P130" s="27">
        <f t="shared" ref="P130" si="200">F130*O130</f>
        <v>0</v>
      </c>
      <c r="Q130" s="27">
        <f t="shared" ref="Q130" si="201">I130+P130</f>
        <v>0</v>
      </c>
      <c r="R130" s="71"/>
    </row>
    <row r="131" spans="2:19" x14ac:dyDescent="0.2">
      <c r="B131" s="70" t="str">
        <f>IF(F131&lt;&gt;"",1+MAX($B$22:B130),"")</f>
        <v/>
      </c>
      <c r="C131" s="102"/>
      <c r="D131" s="80" t="s">
        <v>405</v>
      </c>
      <c r="E131" s="33"/>
      <c r="F131" s="58"/>
      <c r="G131" s="27"/>
      <c r="H131" s="27"/>
      <c r="I131" s="27"/>
      <c r="J131" s="25"/>
      <c r="K131" s="16"/>
      <c r="L131" s="16"/>
      <c r="M131" s="27"/>
      <c r="N131" s="27"/>
      <c r="O131" s="27"/>
      <c r="P131" s="27"/>
      <c r="Q131" s="27"/>
      <c r="R131" s="71"/>
    </row>
    <row r="132" spans="2:19" x14ac:dyDescent="0.2">
      <c r="B132" s="70" t="str">
        <f>IF(F132&lt;&gt;"",1+MAX($B$22:B131),"")</f>
        <v/>
      </c>
      <c r="C132" s="89"/>
      <c r="D132" s="13"/>
      <c r="E132" s="33"/>
      <c r="F132" s="58"/>
      <c r="G132" s="27"/>
      <c r="H132" s="27">
        <f t="shared" si="190"/>
        <v>0</v>
      </c>
      <c r="I132" s="27">
        <f t="shared" si="191"/>
        <v>0</v>
      </c>
      <c r="J132" s="25"/>
      <c r="K132" s="16">
        <f t="shared" si="192"/>
        <v>0</v>
      </c>
      <c r="L132" s="16"/>
      <c r="M132" s="27"/>
      <c r="N132" s="27">
        <f t="shared" si="193"/>
        <v>0</v>
      </c>
      <c r="O132" s="27">
        <f t="shared" si="194"/>
        <v>0</v>
      </c>
      <c r="P132" s="27">
        <f t="shared" ref="P132" si="202">F132*O132</f>
        <v>0</v>
      </c>
      <c r="Q132" s="27">
        <f t="shared" ref="Q132" si="203">I132+P132</f>
        <v>0</v>
      </c>
      <c r="R132" s="71"/>
    </row>
    <row r="133" spans="2:19" s="18" customFormat="1" x14ac:dyDescent="0.2">
      <c r="B133" s="19" t="str">
        <f>IF(F133&lt;&gt;"",1+MAX($B$22:B132),"")</f>
        <v/>
      </c>
      <c r="C133" s="19" t="s">
        <v>48</v>
      </c>
      <c r="D133" s="10" t="s">
        <v>12</v>
      </c>
      <c r="E133" s="146" t="s">
        <v>66</v>
      </c>
      <c r="F133" s="147"/>
      <c r="G133" s="148"/>
      <c r="H133" s="88">
        <f>SUM(I134:I170)</f>
        <v>0</v>
      </c>
      <c r="I133" s="11">
        <f t="shared" ref="I133:I155" si="204">F133*H133</f>
        <v>0</v>
      </c>
      <c r="J133" s="11"/>
      <c r="K133" s="172" t="s">
        <v>67</v>
      </c>
      <c r="L133" s="173"/>
      <c r="M133" s="173"/>
      <c r="N133" s="174"/>
      <c r="O133" s="88">
        <f>SUM(P134:P170)</f>
        <v>0</v>
      </c>
      <c r="P133" s="34">
        <f t="shared" si="7"/>
        <v>0</v>
      </c>
      <c r="Q133" s="38">
        <f t="shared" si="8"/>
        <v>0</v>
      </c>
      <c r="R133" s="69">
        <f>SUM(Q134:Q170)</f>
        <v>0</v>
      </c>
    </row>
    <row r="134" spans="2:19" x14ac:dyDescent="0.2">
      <c r="B134" s="70" t="str">
        <f>IF(F134&lt;&gt;"",1+MAX($B$22:B133),"")</f>
        <v/>
      </c>
      <c r="C134" s="20"/>
      <c r="D134" s="13"/>
      <c r="E134" s="33"/>
      <c r="F134" s="58"/>
      <c r="G134" s="27"/>
      <c r="H134" s="27">
        <f t="shared" ref="H134:H155" si="205">G134*$T$2</f>
        <v>0</v>
      </c>
      <c r="I134" s="27">
        <f t="shared" si="204"/>
        <v>0</v>
      </c>
      <c r="J134" s="25"/>
      <c r="K134" s="16">
        <f t="shared" ref="K134:K155" si="206">F134*J134</f>
        <v>0</v>
      </c>
      <c r="L134" s="16"/>
      <c r="M134" s="27"/>
      <c r="N134" s="27">
        <f t="shared" ref="N134:N155" si="207">M134*$U$2</f>
        <v>0</v>
      </c>
      <c r="O134" s="27">
        <f t="shared" ref="O134:O155" si="208">J134*N134</f>
        <v>0</v>
      </c>
      <c r="P134" s="27">
        <f t="shared" ref="P134:P155" si="209">F134*O134</f>
        <v>0</v>
      </c>
      <c r="Q134" s="27">
        <f t="shared" ref="Q134:Q155" si="210">I134+P134</f>
        <v>0</v>
      </c>
      <c r="R134" s="71"/>
    </row>
    <row r="135" spans="2:19" x14ac:dyDescent="0.2">
      <c r="B135" s="77" t="str">
        <f>IF(F135&lt;&gt;"",1+MAX($B$22:B134),"")</f>
        <v/>
      </c>
      <c r="C135" s="78"/>
      <c r="D135" s="79" t="s">
        <v>255</v>
      </c>
      <c r="E135" s="33"/>
      <c r="F135" s="58"/>
      <c r="G135" s="27"/>
      <c r="H135" s="27">
        <f t="shared" ref="H135" si="211">G135*$T$2</f>
        <v>0</v>
      </c>
      <c r="I135" s="27">
        <f t="shared" ref="I135" si="212">F135*H135</f>
        <v>0</v>
      </c>
      <c r="J135" s="25"/>
      <c r="K135" s="16">
        <f t="shared" ref="K135" si="213">F135*J135</f>
        <v>0</v>
      </c>
      <c r="L135" s="16"/>
      <c r="M135" s="27"/>
      <c r="N135" s="27">
        <f t="shared" ref="N135" si="214">M135*$U$2</f>
        <v>0</v>
      </c>
      <c r="O135" s="27">
        <f t="shared" ref="O135" si="215">J135*N135</f>
        <v>0</v>
      </c>
      <c r="P135" s="27">
        <f t="shared" ref="P135" si="216">F135*O135</f>
        <v>0</v>
      </c>
      <c r="Q135" s="27">
        <f t="shared" ref="Q135" si="217">I135+P135</f>
        <v>0</v>
      </c>
      <c r="R135" s="71"/>
    </row>
    <row r="136" spans="2:19" x14ac:dyDescent="0.2">
      <c r="B136" s="70" t="str">
        <f>IF(F136&lt;&gt;"",1+MAX($B$22:B135),"")</f>
        <v/>
      </c>
      <c r="C136" s="89"/>
      <c r="D136" s="13"/>
      <c r="E136" s="33"/>
      <c r="F136" s="58"/>
      <c r="G136" s="27"/>
      <c r="H136" s="27"/>
      <c r="I136" s="27"/>
      <c r="J136" s="25"/>
      <c r="K136" s="16"/>
      <c r="L136" s="16"/>
      <c r="M136" s="27"/>
      <c r="N136" s="27"/>
      <c r="O136" s="27"/>
      <c r="P136" s="27"/>
      <c r="Q136" s="27"/>
      <c r="R136" s="71"/>
    </row>
    <row r="137" spans="2:19" x14ac:dyDescent="0.2">
      <c r="B137" s="70" t="str">
        <f>IF(F137&lt;&gt;"",1+MAX($B$22:B136),"")</f>
        <v/>
      </c>
      <c r="C137" s="89"/>
      <c r="D137" s="80" t="s">
        <v>256</v>
      </c>
      <c r="E137" s="33"/>
      <c r="F137" s="58"/>
      <c r="G137" s="27"/>
      <c r="H137" s="27"/>
      <c r="I137" s="27"/>
      <c r="J137" s="25"/>
      <c r="K137" s="16"/>
      <c r="L137" s="16"/>
      <c r="M137" s="27"/>
      <c r="N137" s="27"/>
      <c r="O137" s="27"/>
      <c r="P137" s="27"/>
      <c r="Q137" s="27"/>
      <c r="R137" s="71"/>
    </row>
    <row r="138" spans="2:19" x14ac:dyDescent="0.2">
      <c r="B138" s="70">
        <f>IF(F138&lt;&gt;"",1+MAX($B$22:B137),"")</f>
        <v>53</v>
      </c>
      <c r="C138" s="140" t="s">
        <v>317</v>
      </c>
      <c r="D138" s="13" t="s">
        <v>257</v>
      </c>
      <c r="E138" s="33" t="s">
        <v>72</v>
      </c>
      <c r="F138" s="58">
        <v>13</v>
      </c>
      <c r="G138" s="27"/>
      <c r="H138" s="27"/>
      <c r="I138" s="27"/>
      <c r="J138" s="25"/>
      <c r="K138" s="16"/>
      <c r="L138" s="16"/>
      <c r="M138" s="27"/>
      <c r="N138" s="27"/>
      <c r="O138" s="27"/>
      <c r="P138" s="27"/>
      <c r="Q138" s="27"/>
      <c r="R138" s="71"/>
    </row>
    <row r="139" spans="2:19" s="22" customFormat="1" x14ac:dyDescent="0.2">
      <c r="B139" s="82">
        <f>IF(F139&lt;&gt;"",1+MAX($B$22:B138),"")</f>
        <v>54</v>
      </c>
      <c r="C139" s="141"/>
      <c r="D139" s="84" t="s">
        <v>324</v>
      </c>
      <c r="E139" s="33" t="s">
        <v>72</v>
      </c>
      <c r="F139" s="85">
        <v>3</v>
      </c>
      <c r="G139" s="86"/>
      <c r="H139" s="111"/>
      <c r="I139" s="111"/>
      <c r="J139" s="111"/>
      <c r="K139" s="112"/>
      <c r="L139" s="113"/>
      <c r="M139" s="113"/>
      <c r="N139" s="111"/>
      <c r="O139" s="111"/>
      <c r="P139" s="111"/>
      <c r="Q139" s="111"/>
      <c r="R139" s="111"/>
      <c r="S139" s="116"/>
    </row>
    <row r="140" spans="2:19" x14ac:dyDescent="0.2">
      <c r="B140" s="70" t="str">
        <f>IF(F140&lt;&gt;"",1+MAX($B$22:B139),"")</f>
        <v/>
      </c>
      <c r="C140" s="141"/>
      <c r="D140" s="13"/>
      <c r="E140" s="33"/>
      <c r="F140" s="58"/>
      <c r="G140" s="27"/>
      <c r="H140" s="27"/>
      <c r="I140" s="27"/>
      <c r="J140" s="25"/>
      <c r="K140" s="16"/>
      <c r="L140" s="16"/>
      <c r="M140" s="27"/>
      <c r="N140" s="27"/>
      <c r="O140" s="27"/>
      <c r="P140" s="27"/>
      <c r="Q140" s="27"/>
      <c r="R140" s="71"/>
    </row>
    <row r="141" spans="2:19" x14ac:dyDescent="0.2">
      <c r="B141" s="70" t="str">
        <f>IF(F141&lt;&gt;"",1+MAX($B$22:B140),"")</f>
        <v/>
      </c>
      <c r="C141" s="141"/>
      <c r="D141" s="80" t="s">
        <v>316</v>
      </c>
      <c r="E141" s="33"/>
      <c r="F141" s="58"/>
      <c r="G141" s="27"/>
      <c r="H141" s="27"/>
      <c r="I141" s="27"/>
      <c r="J141" s="25"/>
      <c r="K141" s="16"/>
      <c r="L141" s="16"/>
      <c r="M141" s="27"/>
      <c r="N141" s="27"/>
      <c r="O141" s="27"/>
      <c r="P141" s="27"/>
      <c r="Q141" s="27"/>
      <c r="R141" s="71"/>
    </row>
    <row r="142" spans="2:19" s="22" customFormat="1" x14ac:dyDescent="0.2">
      <c r="B142" s="82">
        <f>IF(F142&lt;&gt;"",1+MAX($B$22:B141),"")</f>
        <v>55</v>
      </c>
      <c r="C142" s="141"/>
      <c r="D142" s="87" t="s">
        <v>318</v>
      </c>
      <c r="E142" s="33" t="s">
        <v>72</v>
      </c>
      <c r="F142" s="85">
        <v>14</v>
      </c>
      <c r="G142" s="86"/>
      <c r="H142" s="111"/>
      <c r="I142" s="111"/>
      <c r="J142" s="111"/>
      <c r="K142" s="112"/>
      <c r="L142" s="113"/>
      <c r="M142" s="113"/>
      <c r="N142" s="111"/>
      <c r="O142" s="111"/>
      <c r="P142" s="111"/>
      <c r="Q142" s="111"/>
      <c r="R142" s="111"/>
      <c r="S142" s="116"/>
    </row>
    <row r="143" spans="2:19" s="22" customFormat="1" x14ac:dyDescent="0.2">
      <c r="B143" s="82">
        <f>IF(F143&lt;&gt;"",1+MAX($B$22:B142),"")</f>
        <v>56</v>
      </c>
      <c r="C143" s="141"/>
      <c r="D143" s="87" t="s">
        <v>319</v>
      </c>
      <c r="E143" s="33" t="s">
        <v>72</v>
      </c>
      <c r="F143" s="85">
        <v>63</v>
      </c>
      <c r="G143" s="86"/>
      <c r="H143" s="111"/>
      <c r="I143" s="111"/>
      <c r="J143" s="111"/>
      <c r="K143" s="112"/>
      <c r="L143" s="113"/>
      <c r="M143" s="113"/>
      <c r="N143" s="111"/>
      <c r="O143" s="111"/>
      <c r="P143" s="111"/>
      <c r="Q143" s="111"/>
      <c r="R143" s="111"/>
      <c r="S143" s="116"/>
    </row>
    <row r="144" spans="2:19" s="22" customFormat="1" x14ac:dyDescent="0.2">
      <c r="B144" s="82">
        <f>IF(F144&lt;&gt;"",1+MAX($B$22:B143),"")</f>
        <v>57</v>
      </c>
      <c r="C144" s="141"/>
      <c r="D144" s="87" t="s">
        <v>320</v>
      </c>
      <c r="E144" s="33" t="s">
        <v>72</v>
      </c>
      <c r="F144" s="85">
        <v>3</v>
      </c>
      <c r="G144" s="86"/>
      <c r="H144" s="111"/>
      <c r="I144" s="111"/>
      <c r="J144" s="111"/>
      <c r="K144" s="112"/>
      <c r="L144" s="113"/>
      <c r="M144" s="113"/>
      <c r="N144" s="111"/>
      <c r="O144" s="111"/>
      <c r="P144" s="111"/>
      <c r="Q144" s="111"/>
      <c r="R144" s="111"/>
      <c r="S144" s="116"/>
    </row>
    <row r="145" spans="2:19" s="22" customFormat="1" x14ac:dyDescent="0.2">
      <c r="B145" s="82" t="str">
        <f>IF(F145&lt;&gt;"",1+MAX($B$22:B144),"")</f>
        <v/>
      </c>
      <c r="C145" s="141"/>
      <c r="D145" s="87"/>
      <c r="E145" s="33"/>
      <c r="F145" s="85"/>
      <c r="G145" s="86"/>
      <c r="H145" s="111"/>
      <c r="I145" s="111"/>
      <c r="J145" s="111"/>
      <c r="K145" s="112"/>
      <c r="L145" s="113"/>
      <c r="M145" s="113"/>
      <c r="N145" s="111"/>
      <c r="O145" s="111"/>
      <c r="P145" s="111"/>
      <c r="Q145" s="111"/>
      <c r="R145" s="111"/>
      <c r="S145" s="116"/>
    </row>
    <row r="146" spans="2:19" s="22" customFormat="1" x14ac:dyDescent="0.2">
      <c r="B146" s="120" t="str">
        <f>IF(F146&lt;&gt;"",1+MAX($B$22:B145),"")</f>
        <v/>
      </c>
      <c r="C146" s="141"/>
      <c r="D146" s="84" t="s">
        <v>321</v>
      </c>
      <c r="E146" s="33"/>
      <c r="F146" s="85"/>
      <c r="G146" s="86"/>
      <c r="H146" s="111"/>
      <c r="I146" s="111"/>
      <c r="J146" s="111"/>
      <c r="K146" s="112"/>
      <c r="L146" s="113"/>
      <c r="M146" s="113"/>
      <c r="N146" s="111"/>
      <c r="O146" s="111"/>
      <c r="P146" s="111"/>
      <c r="Q146" s="111"/>
      <c r="R146" s="111"/>
      <c r="S146" s="116"/>
    </row>
    <row r="147" spans="2:19" s="22" customFormat="1" x14ac:dyDescent="0.2">
      <c r="B147" s="82">
        <f>IF(F147&lt;&gt;"",1+MAX($B$22:B146),"")</f>
        <v>58</v>
      </c>
      <c r="C147" s="141"/>
      <c r="D147" s="87" t="s">
        <v>322</v>
      </c>
      <c r="E147" s="33" t="s">
        <v>72</v>
      </c>
      <c r="F147" s="85">
        <v>16</v>
      </c>
      <c r="G147" s="86"/>
      <c r="H147" s="111"/>
      <c r="I147" s="111"/>
      <c r="J147" s="111"/>
      <c r="K147" s="112"/>
      <c r="L147" s="113"/>
      <c r="M147" s="113"/>
      <c r="N147" s="111"/>
      <c r="O147" s="111"/>
      <c r="P147" s="111"/>
      <c r="Q147" s="111"/>
      <c r="R147" s="111"/>
      <c r="S147" s="116"/>
    </row>
    <row r="148" spans="2:19" s="22" customFormat="1" x14ac:dyDescent="0.2">
      <c r="B148" s="82">
        <f>IF(F148&lt;&gt;"",1+MAX($B$22:B147),"")</f>
        <v>59</v>
      </c>
      <c r="C148" s="145"/>
      <c r="D148" s="87" t="s">
        <v>323</v>
      </c>
      <c r="E148" s="33" t="s">
        <v>72</v>
      </c>
      <c r="F148" s="85">
        <v>109</v>
      </c>
      <c r="G148" s="86"/>
      <c r="H148" s="111"/>
      <c r="I148" s="111"/>
      <c r="J148" s="111"/>
      <c r="K148" s="112"/>
      <c r="L148" s="113"/>
      <c r="M148" s="113"/>
      <c r="N148" s="111"/>
      <c r="O148" s="111"/>
      <c r="P148" s="111"/>
      <c r="Q148" s="111"/>
      <c r="R148" s="111"/>
      <c r="S148" s="116"/>
    </row>
    <row r="149" spans="2:19" x14ac:dyDescent="0.2">
      <c r="B149" s="70" t="str">
        <f>IF(F149&lt;&gt;"",1+MAX($B$22:B148),"")</f>
        <v/>
      </c>
      <c r="C149" s="89"/>
      <c r="D149" s="13"/>
      <c r="E149" s="33"/>
      <c r="F149" s="58"/>
      <c r="G149" s="27"/>
      <c r="H149" s="27"/>
      <c r="I149" s="27"/>
      <c r="J149" s="25"/>
      <c r="K149" s="16"/>
      <c r="L149" s="16"/>
      <c r="M149" s="27"/>
      <c r="N149" s="27"/>
      <c r="O149" s="27"/>
      <c r="P149" s="27"/>
      <c r="Q149" s="27"/>
      <c r="R149" s="71"/>
    </row>
    <row r="150" spans="2:19" x14ac:dyDescent="0.2">
      <c r="B150" s="77" t="str">
        <f>IF(F150&lt;&gt;"",1+MAX($B$22:B149),"")</f>
        <v/>
      </c>
      <c r="C150" s="78"/>
      <c r="D150" s="79" t="s">
        <v>90</v>
      </c>
      <c r="E150" s="33"/>
      <c r="F150" s="58"/>
      <c r="G150" s="27"/>
      <c r="H150" s="27">
        <f t="shared" si="205"/>
        <v>0</v>
      </c>
      <c r="I150" s="27">
        <f t="shared" si="204"/>
        <v>0</v>
      </c>
      <c r="J150" s="25"/>
      <c r="K150" s="16">
        <f t="shared" si="206"/>
        <v>0</v>
      </c>
      <c r="L150" s="16"/>
      <c r="M150" s="27"/>
      <c r="N150" s="27">
        <f t="shared" si="207"/>
        <v>0</v>
      </c>
      <c r="O150" s="27">
        <f t="shared" si="208"/>
        <v>0</v>
      </c>
      <c r="P150" s="27">
        <f t="shared" si="209"/>
        <v>0</v>
      </c>
      <c r="Q150" s="27">
        <f t="shared" si="210"/>
        <v>0</v>
      </c>
      <c r="R150" s="71"/>
    </row>
    <row r="151" spans="2:19" ht="38.25" x14ac:dyDescent="0.2">
      <c r="B151" s="70">
        <f>IF(F151&lt;&gt;"",1+MAX($B$22:B150),"")</f>
        <v>60</v>
      </c>
      <c r="C151" s="140" t="s">
        <v>415</v>
      </c>
      <c r="D151" s="13" t="s">
        <v>192</v>
      </c>
      <c r="E151" s="33" t="s">
        <v>74</v>
      </c>
      <c r="F151" s="58">
        <v>17</v>
      </c>
      <c r="G151" s="27"/>
      <c r="H151" s="27">
        <f t="shared" si="205"/>
        <v>0</v>
      </c>
      <c r="I151" s="27">
        <f t="shared" si="204"/>
        <v>0</v>
      </c>
      <c r="J151" s="25"/>
      <c r="K151" s="16">
        <f t="shared" si="206"/>
        <v>0</v>
      </c>
      <c r="L151" s="16"/>
      <c r="M151" s="27"/>
      <c r="N151" s="27">
        <f t="shared" si="207"/>
        <v>0</v>
      </c>
      <c r="O151" s="27">
        <f t="shared" si="208"/>
        <v>0</v>
      </c>
      <c r="P151" s="27">
        <f t="shared" si="209"/>
        <v>0</v>
      </c>
      <c r="Q151" s="27">
        <f t="shared" si="210"/>
        <v>0</v>
      </c>
      <c r="R151" s="71"/>
    </row>
    <row r="152" spans="2:19" x14ac:dyDescent="0.2">
      <c r="B152" s="70">
        <f>IF(F152&lt;&gt;"",1+MAX($B$22:B151),"")</f>
        <v>61</v>
      </c>
      <c r="C152" s="141"/>
      <c r="D152" s="13" t="s">
        <v>89</v>
      </c>
      <c r="E152" s="33" t="s">
        <v>71</v>
      </c>
      <c r="F152" s="58">
        <v>12</v>
      </c>
      <c r="G152" s="27"/>
      <c r="H152" s="27">
        <f t="shared" si="205"/>
        <v>0</v>
      </c>
      <c r="I152" s="27">
        <f t="shared" si="204"/>
        <v>0</v>
      </c>
      <c r="J152" s="25"/>
      <c r="K152" s="16">
        <f t="shared" si="206"/>
        <v>0</v>
      </c>
      <c r="L152" s="16"/>
      <c r="M152" s="27"/>
      <c r="N152" s="27">
        <f t="shared" si="207"/>
        <v>0</v>
      </c>
      <c r="O152" s="27">
        <f t="shared" si="208"/>
        <v>0</v>
      </c>
      <c r="P152" s="27">
        <f t="shared" si="209"/>
        <v>0</v>
      </c>
      <c r="Q152" s="27">
        <f t="shared" si="210"/>
        <v>0</v>
      </c>
      <c r="R152" s="71"/>
    </row>
    <row r="153" spans="2:19" x14ac:dyDescent="0.2">
      <c r="B153" s="70">
        <f>IF(F153&lt;&gt;"",1+MAX($B$22:B152),"")</f>
        <v>62</v>
      </c>
      <c r="C153" s="141"/>
      <c r="D153" s="13" t="s">
        <v>193</v>
      </c>
      <c r="E153" s="33" t="s">
        <v>72</v>
      </c>
      <c r="F153" s="58">
        <v>20</v>
      </c>
      <c r="G153" s="27"/>
      <c r="H153" s="27">
        <f t="shared" si="205"/>
        <v>0</v>
      </c>
      <c r="I153" s="27">
        <f t="shared" si="204"/>
        <v>0</v>
      </c>
      <c r="J153" s="25"/>
      <c r="K153" s="16">
        <f t="shared" si="206"/>
        <v>0</v>
      </c>
      <c r="L153" s="16"/>
      <c r="M153" s="27"/>
      <c r="N153" s="27">
        <f t="shared" si="207"/>
        <v>0</v>
      </c>
      <c r="O153" s="27">
        <f t="shared" si="208"/>
        <v>0</v>
      </c>
      <c r="P153" s="27">
        <f t="shared" si="209"/>
        <v>0</v>
      </c>
      <c r="Q153" s="27">
        <f t="shared" si="210"/>
        <v>0</v>
      </c>
      <c r="R153" s="71"/>
    </row>
    <row r="154" spans="2:19" x14ac:dyDescent="0.2">
      <c r="B154" s="70">
        <f>IF(F154&lt;&gt;"",1+MAX($B$22:B153),"")</f>
        <v>63</v>
      </c>
      <c r="C154" s="145"/>
      <c r="D154" s="13" t="s">
        <v>194</v>
      </c>
      <c r="E154" s="33" t="s">
        <v>72</v>
      </c>
      <c r="F154" s="58">
        <v>17</v>
      </c>
      <c r="G154" s="27"/>
      <c r="H154" s="27">
        <f t="shared" si="205"/>
        <v>0</v>
      </c>
      <c r="I154" s="27">
        <f t="shared" si="204"/>
        <v>0</v>
      </c>
      <c r="J154" s="25"/>
      <c r="K154" s="16">
        <f t="shared" si="206"/>
        <v>0</v>
      </c>
      <c r="L154" s="16"/>
      <c r="M154" s="27"/>
      <c r="N154" s="27">
        <f t="shared" si="207"/>
        <v>0</v>
      </c>
      <c r="O154" s="27">
        <f t="shared" si="208"/>
        <v>0</v>
      </c>
      <c r="P154" s="27">
        <f t="shared" si="209"/>
        <v>0</v>
      </c>
      <c r="Q154" s="27">
        <f t="shared" si="210"/>
        <v>0</v>
      </c>
      <c r="R154" s="71"/>
    </row>
    <row r="155" spans="2:19" x14ac:dyDescent="0.2">
      <c r="B155" s="70" t="str">
        <f>IF(F155&lt;&gt;"",1+MAX($B$22:B154),"")</f>
        <v/>
      </c>
      <c r="C155" s="20"/>
      <c r="D155" s="13"/>
      <c r="E155" s="33"/>
      <c r="F155" s="58"/>
      <c r="G155" s="27"/>
      <c r="H155" s="27">
        <f t="shared" si="205"/>
        <v>0</v>
      </c>
      <c r="I155" s="27">
        <f t="shared" si="204"/>
        <v>0</v>
      </c>
      <c r="J155" s="25"/>
      <c r="K155" s="16">
        <f t="shared" si="206"/>
        <v>0</v>
      </c>
      <c r="L155" s="16"/>
      <c r="M155" s="27"/>
      <c r="N155" s="27">
        <f t="shared" si="207"/>
        <v>0</v>
      </c>
      <c r="O155" s="27">
        <f t="shared" si="208"/>
        <v>0</v>
      </c>
      <c r="P155" s="27">
        <f t="shared" si="209"/>
        <v>0</v>
      </c>
      <c r="Q155" s="27">
        <f t="shared" si="210"/>
        <v>0</v>
      </c>
      <c r="R155" s="71"/>
    </row>
    <row r="156" spans="2:19" x14ac:dyDescent="0.2">
      <c r="B156" s="77" t="str">
        <f>IF(F156&lt;&gt;"",1+MAX($B$22:B155),"")</f>
        <v/>
      </c>
      <c r="C156" s="78"/>
      <c r="D156" s="79" t="s">
        <v>173</v>
      </c>
      <c r="E156" s="33"/>
      <c r="F156" s="58"/>
      <c r="G156" s="27"/>
      <c r="H156" s="27">
        <f t="shared" ref="H156:H166" si="218">G156*$T$2</f>
        <v>0</v>
      </c>
      <c r="I156" s="27">
        <f t="shared" ref="I156:I166" si="219">F156*H156</f>
        <v>0</v>
      </c>
      <c r="J156" s="25"/>
      <c r="K156" s="16">
        <f t="shared" ref="K156:K166" si="220">F156*J156</f>
        <v>0</v>
      </c>
      <c r="L156" s="16"/>
      <c r="M156" s="27"/>
      <c r="N156" s="27">
        <f t="shared" ref="N156:N166" si="221">M156*$U$2</f>
        <v>0</v>
      </c>
      <c r="O156" s="27">
        <f t="shared" ref="O156:O166" si="222">J156*N156</f>
        <v>0</v>
      </c>
      <c r="P156" s="27">
        <f t="shared" ref="P156:P166" si="223">F156*O156</f>
        <v>0</v>
      </c>
      <c r="Q156" s="27">
        <f t="shared" ref="Q156:Q166" si="224">I156+P156</f>
        <v>0</v>
      </c>
      <c r="R156" s="71"/>
    </row>
    <row r="157" spans="2:19" x14ac:dyDescent="0.2">
      <c r="B157" s="70">
        <f>IF(F157&lt;&gt;"",1+MAX($B$22:B156),"")</f>
        <v>64</v>
      </c>
      <c r="C157" s="101" t="s">
        <v>415</v>
      </c>
      <c r="D157" s="13" t="s">
        <v>235</v>
      </c>
      <c r="E157" s="33" t="s">
        <v>72</v>
      </c>
      <c r="F157" s="58">
        <v>12</v>
      </c>
      <c r="G157" s="27"/>
      <c r="H157" s="27">
        <f t="shared" si="218"/>
        <v>0</v>
      </c>
      <c r="I157" s="27">
        <f t="shared" si="219"/>
        <v>0</v>
      </c>
      <c r="J157" s="25"/>
      <c r="K157" s="16">
        <f t="shared" si="220"/>
        <v>0</v>
      </c>
      <c r="L157" s="16"/>
      <c r="M157" s="27"/>
      <c r="N157" s="27">
        <f t="shared" si="221"/>
        <v>0</v>
      </c>
      <c r="O157" s="27">
        <f t="shared" si="222"/>
        <v>0</v>
      </c>
      <c r="P157" s="27">
        <f t="shared" si="223"/>
        <v>0</v>
      </c>
      <c r="Q157" s="27">
        <f t="shared" si="224"/>
        <v>0</v>
      </c>
      <c r="R157" s="71"/>
    </row>
    <row r="158" spans="2:19" x14ac:dyDescent="0.2">
      <c r="B158" s="70" t="str">
        <f>IF(F158&lt;&gt;"",1+MAX($B$22:B157),"")</f>
        <v/>
      </c>
      <c r="C158" s="89"/>
      <c r="D158" s="13"/>
      <c r="E158" s="33"/>
      <c r="F158" s="58"/>
      <c r="G158" s="27"/>
      <c r="H158" s="27">
        <f t="shared" si="218"/>
        <v>0</v>
      </c>
      <c r="I158" s="27">
        <f t="shared" si="219"/>
        <v>0</v>
      </c>
      <c r="J158" s="25"/>
      <c r="K158" s="16">
        <f t="shared" si="220"/>
        <v>0</v>
      </c>
      <c r="L158" s="16"/>
      <c r="M158" s="27"/>
      <c r="N158" s="27">
        <f t="shared" si="221"/>
        <v>0</v>
      </c>
      <c r="O158" s="27">
        <f t="shared" si="222"/>
        <v>0</v>
      </c>
      <c r="P158" s="27">
        <f t="shared" si="223"/>
        <v>0</v>
      </c>
      <c r="Q158" s="27">
        <f t="shared" si="224"/>
        <v>0</v>
      </c>
      <c r="R158" s="71"/>
    </row>
    <row r="159" spans="2:19" x14ac:dyDescent="0.2">
      <c r="B159" s="77" t="str">
        <f>IF(F159&lt;&gt;"",1+MAX($B$22:B158),"")</f>
        <v/>
      </c>
      <c r="C159" s="78"/>
      <c r="D159" s="79" t="s">
        <v>280</v>
      </c>
      <c r="E159" s="33"/>
      <c r="F159" s="58"/>
      <c r="G159" s="27"/>
      <c r="H159" s="27">
        <f t="shared" ref="H159:H162" si="225">G159*$T$2</f>
        <v>0</v>
      </c>
      <c r="I159" s="27">
        <f t="shared" ref="I159:I162" si="226">F159*H159</f>
        <v>0</v>
      </c>
      <c r="J159" s="25"/>
      <c r="K159" s="16">
        <f t="shared" ref="K159:K162" si="227">F159*J159</f>
        <v>0</v>
      </c>
      <c r="L159" s="16"/>
      <c r="M159" s="27"/>
      <c r="N159" s="27">
        <f t="shared" ref="N159:N162" si="228">M159*$U$2</f>
        <v>0</v>
      </c>
      <c r="O159" s="27">
        <f t="shared" ref="O159:O162" si="229">J159*N159</f>
        <v>0</v>
      </c>
      <c r="P159" s="27">
        <f t="shared" ref="P159:P162" si="230">F159*O159</f>
        <v>0</v>
      </c>
      <c r="Q159" s="27">
        <f t="shared" ref="Q159:Q162" si="231">I159+P159</f>
        <v>0</v>
      </c>
      <c r="R159" s="71"/>
    </row>
    <row r="160" spans="2:19" ht="25.5" x14ac:dyDescent="0.2">
      <c r="B160" s="70">
        <f>IF(F160&lt;&gt;"",1+MAX($B$22:B159),"")</f>
        <v>65</v>
      </c>
      <c r="C160" s="140" t="s">
        <v>415</v>
      </c>
      <c r="D160" s="13" t="s">
        <v>442</v>
      </c>
      <c r="E160" s="33" t="s">
        <v>71</v>
      </c>
      <c r="F160" s="58">
        <f>178+595</f>
        <v>773</v>
      </c>
      <c r="G160" s="27"/>
      <c r="H160" s="27">
        <f t="shared" si="225"/>
        <v>0</v>
      </c>
      <c r="I160" s="27">
        <f t="shared" si="226"/>
        <v>0</v>
      </c>
      <c r="J160" s="25"/>
      <c r="K160" s="16">
        <f t="shared" si="227"/>
        <v>0</v>
      </c>
      <c r="L160" s="16"/>
      <c r="M160" s="27"/>
      <c r="N160" s="27">
        <f t="shared" si="228"/>
        <v>0</v>
      </c>
      <c r="O160" s="27">
        <f t="shared" si="229"/>
        <v>0</v>
      </c>
      <c r="P160" s="27">
        <f t="shared" si="230"/>
        <v>0</v>
      </c>
      <c r="Q160" s="27">
        <f t="shared" si="231"/>
        <v>0</v>
      </c>
      <c r="R160" s="71"/>
    </row>
    <row r="161" spans="2:19" ht="25.5" x14ac:dyDescent="0.2">
      <c r="B161" s="70">
        <f>IF(F161&lt;&gt;"",1+MAX($B$22:B160),"")</f>
        <v>66</v>
      </c>
      <c r="C161" s="145"/>
      <c r="D161" s="13" t="s">
        <v>446</v>
      </c>
      <c r="E161" s="33" t="s">
        <v>71</v>
      </c>
      <c r="F161" s="58">
        <v>323</v>
      </c>
      <c r="G161" s="27"/>
      <c r="H161" s="27">
        <f t="shared" ref="H161" si="232">G161*$T$2</f>
        <v>0</v>
      </c>
      <c r="I161" s="27">
        <f t="shared" ref="I161" si="233">F161*H161</f>
        <v>0</v>
      </c>
      <c r="J161" s="25"/>
      <c r="K161" s="16">
        <f t="shared" ref="K161" si="234">F161*J161</f>
        <v>0</v>
      </c>
      <c r="L161" s="16"/>
      <c r="M161" s="27"/>
      <c r="N161" s="27">
        <f t="shared" ref="N161" si="235">M161*$U$2</f>
        <v>0</v>
      </c>
      <c r="O161" s="27">
        <f t="shared" ref="O161" si="236">J161*N161</f>
        <v>0</v>
      </c>
      <c r="P161" s="27">
        <f t="shared" ref="P161" si="237">F161*O161</f>
        <v>0</v>
      </c>
      <c r="Q161" s="27">
        <f t="shared" ref="Q161" si="238">I161+P161</f>
        <v>0</v>
      </c>
      <c r="R161" s="71"/>
    </row>
    <row r="162" spans="2:19" x14ac:dyDescent="0.2">
      <c r="B162" s="70" t="str">
        <f>IF(F162&lt;&gt;"",1+MAX($B$22:B161),"")</f>
        <v/>
      </c>
      <c r="C162" s="89"/>
      <c r="D162" s="13"/>
      <c r="E162" s="33"/>
      <c r="F162" s="58"/>
      <c r="G162" s="27"/>
      <c r="H162" s="27">
        <f t="shared" si="225"/>
        <v>0</v>
      </c>
      <c r="I162" s="27">
        <f t="shared" si="226"/>
        <v>0</v>
      </c>
      <c r="J162" s="25"/>
      <c r="K162" s="16">
        <f t="shared" si="227"/>
        <v>0</v>
      </c>
      <c r="L162" s="16"/>
      <c r="M162" s="27"/>
      <c r="N162" s="27">
        <f t="shared" si="228"/>
        <v>0</v>
      </c>
      <c r="O162" s="27">
        <f t="shared" si="229"/>
        <v>0</v>
      </c>
      <c r="P162" s="27">
        <f t="shared" si="230"/>
        <v>0</v>
      </c>
      <c r="Q162" s="27">
        <f t="shared" si="231"/>
        <v>0</v>
      </c>
      <c r="R162" s="71"/>
    </row>
    <row r="163" spans="2:19" x14ac:dyDescent="0.2">
      <c r="B163" s="77" t="str">
        <f>IF(F163&lt;&gt;"",1+MAX($B$22:B162),"")</f>
        <v/>
      </c>
      <c r="C163" s="78"/>
      <c r="D163" s="79" t="s">
        <v>222</v>
      </c>
      <c r="E163" s="33"/>
      <c r="F163" s="58"/>
      <c r="G163" s="27"/>
      <c r="H163" s="27">
        <f t="shared" si="218"/>
        <v>0</v>
      </c>
      <c r="I163" s="27">
        <f t="shared" si="219"/>
        <v>0</v>
      </c>
      <c r="J163" s="25"/>
      <c r="K163" s="16">
        <f t="shared" si="220"/>
        <v>0</v>
      </c>
      <c r="L163" s="16"/>
      <c r="M163" s="27"/>
      <c r="N163" s="27">
        <f t="shared" si="221"/>
        <v>0</v>
      </c>
      <c r="O163" s="27">
        <f t="shared" si="222"/>
        <v>0</v>
      </c>
      <c r="P163" s="27">
        <f t="shared" si="223"/>
        <v>0</v>
      </c>
      <c r="Q163" s="27">
        <f t="shared" si="224"/>
        <v>0</v>
      </c>
      <c r="R163" s="71"/>
    </row>
    <row r="164" spans="2:19" x14ac:dyDescent="0.2">
      <c r="B164" s="70">
        <f>IF(F164&lt;&gt;"",1+MAX($B$22:B163),"")</f>
        <v>67</v>
      </c>
      <c r="C164" s="140"/>
      <c r="D164" s="13" t="s">
        <v>247</v>
      </c>
      <c r="E164" s="33" t="s">
        <v>72</v>
      </c>
      <c r="F164" s="86">
        <v>86</v>
      </c>
      <c r="G164" s="27"/>
      <c r="H164" s="27">
        <f t="shared" si="218"/>
        <v>0</v>
      </c>
      <c r="I164" s="27">
        <f t="shared" si="219"/>
        <v>0</v>
      </c>
      <c r="J164" s="25"/>
      <c r="K164" s="16">
        <f t="shared" si="220"/>
        <v>0</v>
      </c>
      <c r="L164" s="16"/>
      <c r="M164" s="27"/>
      <c r="N164" s="27">
        <f t="shared" si="221"/>
        <v>0</v>
      </c>
      <c r="O164" s="27">
        <f t="shared" si="222"/>
        <v>0</v>
      </c>
      <c r="P164" s="27">
        <f t="shared" si="223"/>
        <v>0</v>
      </c>
      <c r="Q164" s="27">
        <f t="shared" si="224"/>
        <v>0</v>
      </c>
      <c r="R164" s="71"/>
    </row>
    <row r="165" spans="2:19" x14ac:dyDescent="0.2">
      <c r="B165" s="70">
        <f>IF(F165&lt;&gt;"",1+MAX($B$22:B164),"")</f>
        <v>68</v>
      </c>
      <c r="C165" s="141"/>
      <c r="D165" s="13" t="s">
        <v>248</v>
      </c>
      <c r="E165" s="33" t="s">
        <v>77</v>
      </c>
      <c r="F165" s="58">
        <v>28</v>
      </c>
      <c r="G165" s="27"/>
      <c r="H165" s="27">
        <f t="shared" si="218"/>
        <v>0</v>
      </c>
      <c r="I165" s="27">
        <f t="shared" si="219"/>
        <v>0</v>
      </c>
      <c r="J165" s="25"/>
      <c r="K165" s="16">
        <f t="shared" si="220"/>
        <v>0</v>
      </c>
      <c r="L165" s="16"/>
      <c r="M165" s="27"/>
      <c r="N165" s="27">
        <f t="shared" si="221"/>
        <v>0</v>
      </c>
      <c r="O165" s="27">
        <f t="shared" si="222"/>
        <v>0</v>
      </c>
      <c r="P165" s="27">
        <f t="shared" si="223"/>
        <v>0</v>
      </c>
      <c r="Q165" s="27">
        <f t="shared" si="224"/>
        <v>0</v>
      </c>
      <c r="R165" s="71"/>
    </row>
    <row r="166" spans="2:19" x14ac:dyDescent="0.2">
      <c r="B166" s="70" t="str">
        <f>IF(F166&lt;&gt;"",1+MAX($B$22:B165),"")</f>
        <v/>
      </c>
      <c r="C166" s="89"/>
      <c r="D166" s="13"/>
      <c r="E166" s="33"/>
      <c r="F166" s="58"/>
      <c r="G166" s="27"/>
      <c r="H166" s="27">
        <f t="shared" si="218"/>
        <v>0</v>
      </c>
      <c r="I166" s="27">
        <f t="shared" si="219"/>
        <v>0</v>
      </c>
      <c r="J166" s="25"/>
      <c r="K166" s="16">
        <f t="shared" si="220"/>
        <v>0</v>
      </c>
      <c r="L166" s="16"/>
      <c r="M166" s="27"/>
      <c r="N166" s="27">
        <f t="shared" si="221"/>
        <v>0</v>
      </c>
      <c r="O166" s="27">
        <f t="shared" si="222"/>
        <v>0</v>
      </c>
      <c r="P166" s="27">
        <f t="shared" si="223"/>
        <v>0</v>
      </c>
      <c r="Q166" s="27">
        <f t="shared" si="224"/>
        <v>0</v>
      </c>
      <c r="R166" s="71"/>
    </row>
    <row r="167" spans="2:19" x14ac:dyDescent="0.2">
      <c r="B167" s="77" t="str">
        <f>IF(F167&lt;&gt;"",1+MAX($B$22:B166),"")</f>
        <v/>
      </c>
      <c r="C167" s="78"/>
      <c r="D167" s="79" t="s">
        <v>313</v>
      </c>
      <c r="E167" s="13"/>
      <c r="F167" s="33"/>
      <c r="G167" s="58"/>
      <c r="H167" s="27"/>
      <c r="I167" s="27">
        <f t="shared" ref="I167" si="239">H167*$T$2</f>
        <v>0</v>
      </c>
      <c r="J167" s="27">
        <f t="shared" ref="J167" si="240">G167*I167</f>
        <v>0</v>
      </c>
      <c r="K167" s="25"/>
      <c r="L167" s="16">
        <f t="shared" ref="L167" si="241">G167*K167</f>
        <v>0</v>
      </c>
      <c r="M167" s="16"/>
      <c r="N167" s="27"/>
      <c r="O167" s="27">
        <f t="shared" ref="O167" si="242">N167*$U$2</f>
        <v>0</v>
      </c>
      <c r="P167" s="27">
        <f t="shared" ref="P167" si="243">K167*O167</f>
        <v>0</v>
      </c>
      <c r="Q167" s="27">
        <f t="shared" ref="Q167" si="244">G167*P167</f>
        <v>0</v>
      </c>
      <c r="R167" s="27">
        <f t="shared" ref="R167" si="245">J167+Q167</f>
        <v>0</v>
      </c>
    </row>
    <row r="168" spans="2:19" s="22" customFormat="1" x14ac:dyDescent="0.2">
      <c r="B168" s="82">
        <f>IF(F168&lt;&gt;"",1+MAX($B$22:B167),"")</f>
        <v>69</v>
      </c>
      <c r="C168" s="142" t="s">
        <v>283</v>
      </c>
      <c r="D168" s="87" t="s">
        <v>314</v>
      </c>
      <c r="E168" s="33" t="s">
        <v>72</v>
      </c>
      <c r="F168" s="85">
        <f>(85*2)+133</f>
        <v>303</v>
      </c>
      <c r="G168" s="86"/>
      <c r="H168" s="111"/>
      <c r="I168" s="111"/>
      <c r="J168" s="111"/>
      <c r="K168" s="112"/>
      <c r="L168" s="113"/>
      <c r="M168" s="113"/>
      <c r="N168" s="111"/>
      <c r="O168" s="111"/>
      <c r="P168" s="111"/>
      <c r="Q168" s="111"/>
      <c r="R168" s="111"/>
      <c r="S168" s="17"/>
    </row>
    <row r="169" spans="2:19" s="22" customFormat="1" x14ac:dyDescent="0.2">
      <c r="B169" s="82">
        <f>IF(F169&lt;&gt;"",1+MAX($B$22:B168),"")</f>
        <v>70</v>
      </c>
      <c r="C169" s="144"/>
      <c r="D169" s="87" t="s">
        <v>315</v>
      </c>
      <c r="E169" s="33" t="s">
        <v>72</v>
      </c>
      <c r="F169" s="85">
        <v>68</v>
      </c>
      <c r="G169" s="86"/>
      <c r="H169" s="111"/>
      <c r="I169" s="111"/>
      <c r="J169" s="111"/>
      <c r="K169" s="112"/>
      <c r="L169" s="113"/>
      <c r="M169" s="113"/>
      <c r="N169" s="111"/>
      <c r="O169" s="111"/>
      <c r="P169" s="111"/>
      <c r="Q169" s="111"/>
      <c r="R169" s="111"/>
      <c r="S169" s="116"/>
    </row>
    <row r="170" spans="2:19" s="22" customFormat="1" x14ac:dyDescent="0.2">
      <c r="B170" s="82" t="str">
        <f>IF(F170&lt;&gt;"",1+MAX($B$22:B169),"")</f>
        <v/>
      </c>
      <c r="C170" s="83"/>
      <c r="D170" s="87"/>
      <c r="E170" s="33"/>
      <c r="F170" s="85"/>
      <c r="G170" s="86"/>
      <c r="H170" s="111"/>
      <c r="I170" s="111"/>
      <c r="J170" s="111"/>
      <c r="K170" s="112"/>
      <c r="L170" s="113"/>
      <c r="M170" s="113"/>
      <c r="N170" s="111"/>
      <c r="O170" s="111"/>
      <c r="P170" s="111"/>
      <c r="Q170" s="111"/>
      <c r="R170" s="111"/>
      <c r="S170" s="116"/>
    </row>
    <row r="171" spans="2:19" s="18" customFormat="1" x14ac:dyDescent="0.2">
      <c r="B171" s="19" t="str">
        <f>IF(F171&lt;&gt;"",1+MAX($B$22:B170),"")</f>
        <v/>
      </c>
      <c r="C171" s="19" t="s">
        <v>49</v>
      </c>
      <c r="D171" s="10" t="s">
        <v>13</v>
      </c>
      <c r="E171" s="146" t="s">
        <v>66</v>
      </c>
      <c r="F171" s="147"/>
      <c r="G171" s="148"/>
      <c r="H171" s="88">
        <f>SUM(I172:I246)</f>
        <v>0</v>
      </c>
      <c r="I171" s="11">
        <f t="shared" ref="I171:I234" si="246">F171*H171</f>
        <v>0</v>
      </c>
      <c r="J171" s="11"/>
      <c r="K171" s="172" t="s">
        <v>67</v>
      </c>
      <c r="L171" s="173"/>
      <c r="M171" s="173"/>
      <c r="N171" s="174"/>
      <c r="O171" s="88">
        <f>SUM(P172:P246)</f>
        <v>0</v>
      </c>
      <c r="P171" s="34">
        <f t="shared" si="7"/>
        <v>0</v>
      </c>
      <c r="Q171" s="38">
        <f t="shared" si="8"/>
        <v>0</v>
      </c>
      <c r="R171" s="69">
        <f>SUM(Q172:Q246)</f>
        <v>0</v>
      </c>
    </row>
    <row r="172" spans="2:19" x14ac:dyDescent="0.2">
      <c r="B172" s="70" t="str">
        <f>IF(F172&lt;&gt;"",1+MAX($B$22:B171),"")</f>
        <v/>
      </c>
      <c r="C172" s="20"/>
      <c r="D172" s="13"/>
      <c r="E172" s="33"/>
      <c r="F172" s="58"/>
      <c r="G172" s="27"/>
      <c r="H172" s="27">
        <f t="shared" ref="H172:H234" si="247">G172*$T$2</f>
        <v>0</v>
      </c>
      <c r="I172" s="27">
        <f t="shared" si="246"/>
        <v>0</v>
      </c>
      <c r="J172" s="25"/>
      <c r="K172" s="16">
        <f t="shared" ref="K172:K234" si="248">F172*J172</f>
        <v>0</v>
      </c>
      <c r="L172" s="16"/>
      <c r="M172" s="27"/>
      <c r="N172" s="27">
        <f t="shared" ref="N172:N234" si="249">M172*$U$2</f>
        <v>0</v>
      </c>
      <c r="O172" s="27">
        <f t="shared" ref="O172:O234" si="250">J172*N172</f>
        <v>0</v>
      </c>
      <c r="P172" s="27">
        <f t="shared" si="7"/>
        <v>0</v>
      </c>
      <c r="Q172" s="27">
        <f t="shared" si="8"/>
        <v>0</v>
      </c>
      <c r="R172" s="71"/>
    </row>
    <row r="173" spans="2:19" x14ac:dyDescent="0.2">
      <c r="B173" s="77" t="str">
        <f>IF(F173&lt;&gt;"",1+MAX($B$22:B172),"")</f>
        <v/>
      </c>
      <c r="C173" s="78"/>
      <c r="D173" s="79" t="s">
        <v>131</v>
      </c>
      <c r="E173" s="33"/>
      <c r="F173" s="58"/>
      <c r="G173" s="27"/>
      <c r="H173" s="27">
        <f t="shared" si="247"/>
        <v>0</v>
      </c>
      <c r="I173" s="27">
        <f t="shared" si="246"/>
        <v>0</v>
      </c>
      <c r="J173" s="25"/>
      <c r="K173" s="16">
        <f t="shared" si="248"/>
        <v>0</v>
      </c>
      <c r="L173" s="16"/>
      <c r="M173" s="27"/>
      <c r="N173" s="27">
        <f t="shared" si="249"/>
        <v>0</v>
      </c>
      <c r="O173" s="27">
        <f t="shared" si="250"/>
        <v>0</v>
      </c>
      <c r="P173" s="27">
        <f t="shared" si="7"/>
        <v>0</v>
      </c>
      <c r="Q173" s="27">
        <f t="shared" si="8"/>
        <v>0</v>
      </c>
      <c r="R173" s="71"/>
    </row>
    <row r="174" spans="2:19" x14ac:dyDescent="0.2">
      <c r="B174" s="70">
        <f>IF(F174&lt;&gt;"",1+MAX($B$22:B173),"")</f>
        <v>71</v>
      </c>
      <c r="C174" s="140" t="s">
        <v>417</v>
      </c>
      <c r="D174" s="13" t="s">
        <v>201</v>
      </c>
      <c r="E174" s="33" t="s">
        <v>71</v>
      </c>
      <c r="F174" s="58">
        <f>8208+438*0.5</f>
        <v>8427</v>
      </c>
      <c r="G174" s="27"/>
      <c r="H174" s="27">
        <f t="shared" si="247"/>
        <v>0</v>
      </c>
      <c r="I174" s="27">
        <f t="shared" si="246"/>
        <v>0</v>
      </c>
      <c r="J174" s="25"/>
      <c r="K174" s="16">
        <f t="shared" si="248"/>
        <v>0</v>
      </c>
      <c r="L174" s="16"/>
      <c r="M174" s="27"/>
      <c r="N174" s="27">
        <f t="shared" si="249"/>
        <v>0</v>
      </c>
      <c r="O174" s="27">
        <f t="shared" si="250"/>
        <v>0</v>
      </c>
      <c r="P174" s="27">
        <f t="shared" si="7"/>
        <v>0</v>
      </c>
      <c r="Q174" s="27">
        <f t="shared" si="8"/>
        <v>0</v>
      </c>
      <c r="R174" s="71"/>
    </row>
    <row r="175" spans="2:19" x14ac:dyDescent="0.2">
      <c r="B175" s="70">
        <f>IF(F175&lt;&gt;"",1+MAX($B$22:B174),"")</f>
        <v>72</v>
      </c>
      <c r="C175" s="141"/>
      <c r="D175" s="13" t="s">
        <v>198</v>
      </c>
      <c r="E175" s="33" t="s">
        <v>71</v>
      </c>
      <c r="F175" s="58">
        <v>1385</v>
      </c>
      <c r="G175" s="27"/>
      <c r="H175" s="27">
        <f t="shared" si="247"/>
        <v>0</v>
      </c>
      <c r="I175" s="27">
        <f t="shared" si="246"/>
        <v>0</v>
      </c>
      <c r="J175" s="25"/>
      <c r="K175" s="16">
        <f t="shared" si="248"/>
        <v>0</v>
      </c>
      <c r="L175" s="16"/>
      <c r="M175" s="27"/>
      <c r="N175" s="27">
        <f t="shared" si="249"/>
        <v>0</v>
      </c>
      <c r="O175" s="27">
        <f t="shared" si="250"/>
        <v>0</v>
      </c>
      <c r="P175" s="27">
        <f t="shared" si="7"/>
        <v>0</v>
      </c>
      <c r="Q175" s="27">
        <f t="shared" si="8"/>
        <v>0</v>
      </c>
      <c r="R175" s="71"/>
    </row>
    <row r="176" spans="2:19" x14ac:dyDescent="0.2">
      <c r="B176" s="70" t="str">
        <f>IF(F176&lt;&gt;"",1+MAX($B$22:B175),"")</f>
        <v/>
      </c>
      <c r="C176" s="141"/>
      <c r="D176" s="13"/>
      <c r="E176" s="33"/>
      <c r="F176" s="58"/>
      <c r="G176" s="27"/>
      <c r="H176" s="27">
        <f t="shared" si="247"/>
        <v>0</v>
      </c>
      <c r="I176" s="27">
        <f t="shared" si="246"/>
        <v>0</v>
      </c>
      <c r="J176" s="25"/>
      <c r="K176" s="16">
        <f t="shared" si="248"/>
        <v>0</v>
      </c>
      <c r="L176" s="16"/>
      <c r="M176" s="27"/>
      <c r="N176" s="27">
        <f t="shared" si="249"/>
        <v>0</v>
      </c>
      <c r="O176" s="27">
        <f t="shared" si="250"/>
        <v>0</v>
      </c>
      <c r="P176" s="27">
        <f t="shared" si="7"/>
        <v>0</v>
      </c>
      <c r="Q176" s="27">
        <f t="shared" si="8"/>
        <v>0</v>
      </c>
      <c r="R176" s="71"/>
    </row>
    <row r="177" spans="2:18" x14ac:dyDescent="0.2">
      <c r="B177" s="70" t="str">
        <f>IF(F177&lt;&gt;"",1+MAX($B$22:B176),"")</f>
        <v/>
      </c>
      <c r="C177" s="141"/>
      <c r="D177" s="80" t="s">
        <v>199</v>
      </c>
      <c r="E177" s="33"/>
      <c r="F177" s="58"/>
      <c r="G177" s="27"/>
      <c r="H177" s="27">
        <f t="shared" si="247"/>
        <v>0</v>
      </c>
      <c r="I177" s="27">
        <f t="shared" si="246"/>
        <v>0</v>
      </c>
      <c r="J177" s="25"/>
      <c r="K177" s="16">
        <f t="shared" si="248"/>
        <v>0</v>
      </c>
      <c r="L177" s="16"/>
      <c r="M177" s="27"/>
      <c r="N177" s="27">
        <f t="shared" si="249"/>
        <v>0</v>
      </c>
      <c r="O177" s="27">
        <f t="shared" si="250"/>
        <v>0</v>
      </c>
      <c r="P177" s="27">
        <f t="shared" si="7"/>
        <v>0</v>
      </c>
      <c r="Q177" s="27">
        <f t="shared" si="8"/>
        <v>0</v>
      </c>
      <c r="R177" s="71"/>
    </row>
    <row r="178" spans="2:18" x14ac:dyDescent="0.2">
      <c r="B178" s="70">
        <f>IF(F178&lt;&gt;"",1+MAX($B$22:B177),"")</f>
        <v>73</v>
      </c>
      <c r="C178" s="141"/>
      <c r="D178" s="13" t="s">
        <v>200</v>
      </c>
      <c r="E178" s="33" t="s">
        <v>71</v>
      </c>
      <c r="F178" s="58">
        <v>1385</v>
      </c>
      <c r="G178" s="27"/>
      <c r="H178" s="27">
        <f t="shared" ref="H178:H181" si="251">G178*$T$2</f>
        <v>0</v>
      </c>
      <c r="I178" s="27">
        <f t="shared" ref="I178:I181" si="252">F178*H178</f>
        <v>0</v>
      </c>
      <c r="J178" s="25"/>
      <c r="K178" s="16">
        <f t="shared" ref="K178:K181" si="253">F178*J178</f>
        <v>0</v>
      </c>
      <c r="L178" s="16"/>
      <c r="M178" s="27"/>
      <c r="N178" s="27">
        <f t="shared" ref="N178:N181" si="254">M178*$U$2</f>
        <v>0</v>
      </c>
      <c r="O178" s="27">
        <f t="shared" ref="O178:O181" si="255">J178*N178</f>
        <v>0</v>
      </c>
      <c r="P178" s="27">
        <f t="shared" ref="P178:P181" si="256">F178*O178</f>
        <v>0</v>
      </c>
      <c r="Q178" s="27">
        <f t="shared" ref="Q178:Q181" si="257">I178+P178</f>
        <v>0</v>
      </c>
      <c r="R178" s="71"/>
    </row>
    <row r="179" spans="2:18" x14ac:dyDescent="0.2">
      <c r="B179" s="70" t="str">
        <f>IF(F179&lt;&gt;"",1+MAX($B$22:B178),"")</f>
        <v/>
      </c>
      <c r="C179" s="141"/>
      <c r="D179" s="13"/>
      <c r="E179" s="33"/>
      <c r="F179" s="58"/>
      <c r="G179" s="27"/>
      <c r="H179" s="27">
        <f t="shared" si="251"/>
        <v>0</v>
      </c>
      <c r="I179" s="27">
        <f t="shared" si="252"/>
        <v>0</v>
      </c>
      <c r="J179" s="25"/>
      <c r="K179" s="16">
        <f t="shared" si="253"/>
        <v>0</v>
      </c>
      <c r="L179" s="16"/>
      <c r="M179" s="27"/>
      <c r="N179" s="27">
        <f t="shared" si="254"/>
        <v>0</v>
      </c>
      <c r="O179" s="27">
        <f t="shared" si="255"/>
        <v>0</v>
      </c>
      <c r="P179" s="27">
        <f t="shared" si="256"/>
        <v>0</v>
      </c>
      <c r="Q179" s="27">
        <f t="shared" si="257"/>
        <v>0</v>
      </c>
      <c r="R179" s="71"/>
    </row>
    <row r="180" spans="2:18" x14ac:dyDescent="0.2">
      <c r="B180" s="13" t="str">
        <f>IF(F180&lt;&gt;"",1+MAX($B$22:B179),"")</f>
        <v/>
      </c>
      <c r="C180" s="141"/>
      <c r="D180" s="80" t="s">
        <v>99</v>
      </c>
      <c r="E180" s="33"/>
      <c r="F180" s="58"/>
      <c r="G180" s="27"/>
      <c r="H180" s="27">
        <f t="shared" si="251"/>
        <v>0</v>
      </c>
      <c r="I180" s="27">
        <f t="shared" si="252"/>
        <v>0</v>
      </c>
      <c r="J180" s="25"/>
      <c r="K180" s="16">
        <f t="shared" si="253"/>
        <v>0</v>
      </c>
      <c r="L180" s="16"/>
      <c r="M180" s="27"/>
      <c r="N180" s="27">
        <f t="shared" si="254"/>
        <v>0</v>
      </c>
      <c r="O180" s="27">
        <f t="shared" si="255"/>
        <v>0</v>
      </c>
      <c r="P180" s="27">
        <f t="shared" si="256"/>
        <v>0</v>
      </c>
      <c r="Q180" s="27">
        <f t="shared" si="257"/>
        <v>0</v>
      </c>
      <c r="R180" s="71"/>
    </row>
    <row r="181" spans="2:18" x14ac:dyDescent="0.2">
      <c r="B181" s="70">
        <f>IF(F181&lt;&gt;"",1+MAX($B$22:B180),"")</f>
        <v>74</v>
      </c>
      <c r="C181" s="141"/>
      <c r="D181" s="13" t="s">
        <v>202</v>
      </c>
      <c r="E181" s="33" t="s">
        <v>71</v>
      </c>
      <c r="F181" s="58">
        <f>8208</f>
        <v>8208</v>
      </c>
      <c r="G181" s="27"/>
      <c r="H181" s="27">
        <f t="shared" si="251"/>
        <v>0</v>
      </c>
      <c r="I181" s="27">
        <f t="shared" si="252"/>
        <v>0</v>
      </c>
      <c r="J181" s="25"/>
      <c r="K181" s="16">
        <f t="shared" si="253"/>
        <v>0</v>
      </c>
      <c r="L181" s="16"/>
      <c r="M181" s="27"/>
      <c r="N181" s="27">
        <f t="shared" si="254"/>
        <v>0</v>
      </c>
      <c r="O181" s="27">
        <f t="shared" si="255"/>
        <v>0</v>
      </c>
      <c r="P181" s="27">
        <f t="shared" si="256"/>
        <v>0</v>
      </c>
      <c r="Q181" s="27">
        <f t="shared" si="257"/>
        <v>0</v>
      </c>
      <c r="R181" s="71"/>
    </row>
    <row r="182" spans="2:18" x14ac:dyDescent="0.2">
      <c r="B182" s="70" t="str">
        <f>IF(F182&lt;&gt;"",1+MAX($B$22:B181),"")</f>
        <v/>
      </c>
      <c r="C182" s="141"/>
      <c r="D182" s="13"/>
      <c r="E182" s="33"/>
      <c r="F182" s="58"/>
      <c r="G182" s="27"/>
      <c r="H182" s="27">
        <f t="shared" si="247"/>
        <v>0</v>
      </c>
      <c r="I182" s="27">
        <f t="shared" si="246"/>
        <v>0</v>
      </c>
      <c r="J182" s="25"/>
      <c r="K182" s="16">
        <f t="shared" si="248"/>
        <v>0</v>
      </c>
      <c r="L182" s="16"/>
      <c r="M182" s="27"/>
      <c r="N182" s="27">
        <f t="shared" si="249"/>
        <v>0</v>
      </c>
      <c r="O182" s="27">
        <f t="shared" si="250"/>
        <v>0</v>
      </c>
      <c r="P182" s="27">
        <f t="shared" si="7"/>
        <v>0</v>
      </c>
      <c r="Q182" s="27">
        <f t="shared" si="8"/>
        <v>0</v>
      </c>
      <c r="R182" s="71"/>
    </row>
    <row r="183" spans="2:18" x14ac:dyDescent="0.2">
      <c r="B183" s="13" t="str">
        <f>IF(F183&lt;&gt;"",1+MAX($B$22:B182),"")</f>
        <v/>
      </c>
      <c r="C183" s="141"/>
      <c r="D183" s="80" t="s">
        <v>434</v>
      </c>
      <c r="E183" s="33"/>
      <c r="F183" s="58"/>
      <c r="G183" s="27"/>
      <c r="H183" s="27">
        <f t="shared" si="247"/>
        <v>0</v>
      </c>
      <c r="I183" s="27">
        <f t="shared" si="246"/>
        <v>0</v>
      </c>
      <c r="J183" s="25"/>
      <c r="K183" s="16">
        <f t="shared" si="248"/>
        <v>0</v>
      </c>
      <c r="L183" s="16"/>
      <c r="M183" s="27"/>
      <c r="N183" s="27">
        <f t="shared" si="249"/>
        <v>0</v>
      </c>
      <c r="O183" s="27">
        <f t="shared" si="250"/>
        <v>0</v>
      </c>
      <c r="P183" s="27">
        <f t="shared" si="7"/>
        <v>0</v>
      </c>
      <c r="Q183" s="27">
        <f t="shared" si="8"/>
        <v>0</v>
      </c>
      <c r="R183" s="71"/>
    </row>
    <row r="184" spans="2:18" x14ac:dyDescent="0.2">
      <c r="B184" s="70">
        <f>IF(F184&lt;&gt;"",1+MAX($B$22:B183),"")</f>
        <v>75</v>
      </c>
      <c r="C184" s="141"/>
      <c r="D184" s="13" t="s">
        <v>435</v>
      </c>
      <c r="E184" s="33" t="s">
        <v>71</v>
      </c>
      <c r="F184" s="58">
        <v>294</v>
      </c>
      <c r="G184" s="27"/>
      <c r="H184" s="27">
        <f t="shared" si="247"/>
        <v>0</v>
      </c>
      <c r="I184" s="27">
        <f t="shared" si="246"/>
        <v>0</v>
      </c>
      <c r="J184" s="25"/>
      <c r="K184" s="16">
        <f t="shared" si="248"/>
        <v>0</v>
      </c>
      <c r="L184" s="16"/>
      <c r="M184" s="27"/>
      <c r="N184" s="27">
        <f t="shared" si="249"/>
        <v>0</v>
      </c>
      <c r="O184" s="27">
        <f t="shared" si="250"/>
        <v>0</v>
      </c>
      <c r="P184" s="27">
        <f t="shared" si="7"/>
        <v>0</v>
      </c>
      <c r="Q184" s="27">
        <f t="shared" si="8"/>
        <v>0</v>
      </c>
      <c r="R184" s="71"/>
    </row>
    <row r="185" spans="2:18" x14ac:dyDescent="0.2">
      <c r="B185" s="70" t="str">
        <f>IF(F185&lt;&gt;"",1+MAX($B$22:B184),"")</f>
        <v/>
      </c>
      <c r="C185" s="141"/>
      <c r="D185" s="13"/>
      <c r="E185" s="33"/>
      <c r="F185" s="58"/>
      <c r="G185" s="27"/>
      <c r="H185" s="27">
        <f t="shared" ref="H185" si="258">G185*$T$2</f>
        <v>0</v>
      </c>
      <c r="I185" s="27">
        <f t="shared" ref="I185" si="259">F185*H185</f>
        <v>0</v>
      </c>
      <c r="J185" s="25"/>
      <c r="K185" s="16">
        <f t="shared" ref="K185" si="260">F185*J185</f>
        <v>0</v>
      </c>
      <c r="L185" s="16"/>
      <c r="M185" s="27"/>
      <c r="N185" s="27">
        <f t="shared" ref="N185" si="261">M185*$U$2</f>
        <v>0</v>
      </c>
      <c r="O185" s="27">
        <f t="shared" ref="O185" si="262">J185*N185</f>
        <v>0</v>
      </c>
      <c r="P185" s="27">
        <f t="shared" ref="P185" si="263">F185*O185</f>
        <v>0</v>
      </c>
      <c r="Q185" s="27">
        <f t="shared" ref="Q185" si="264">I185+P185</f>
        <v>0</v>
      </c>
      <c r="R185" s="71"/>
    </row>
    <row r="186" spans="2:18" x14ac:dyDescent="0.2">
      <c r="B186" s="13" t="str">
        <f>IF(F186&lt;&gt;"",1+MAX($B$22:B185),"")</f>
        <v/>
      </c>
      <c r="C186" s="141"/>
      <c r="D186" s="80" t="s">
        <v>203</v>
      </c>
      <c r="E186" s="33"/>
      <c r="F186" s="58"/>
      <c r="G186" s="27"/>
      <c r="H186" s="27">
        <f t="shared" si="247"/>
        <v>0</v>
      </c>
      <c r="I186" s="27">
        <f t="shared" si="246"/>
        <v>0</v>
      </c>
      <c r="J186" s="25"/>
      <c r="K186" s="16">
        <f t="shared" si="248"/>
        <v>0</v>
      </c>
      <c r="L186" s="16"/>
      <c r="M186" s="27"/>
      <c r="N186" s="27">
        <f t="shared" si="249"/>
        <v>0</v>
      </c>
      <c r="O186" s="27">
        <f t="shared" si="250"/>
        <v>0</v>
      </c>
      <c r="P186" s="27">
        <f t="shared" si="7"/>
        <v>0</v>
      </c>
      <c r="Q186" s="27">
        <f t="shared" si="8"/>
        <v>0</v>
      </c>
      <c r="R186" s="71"/>
    </row>
    <row r="187" spans="2:18" x14ac:dyDescent="0.2">
      <c r="B187" s="70">
        <f>IF(F187&lt;&gt;"",1+MAX($B$22:B186),"")</f>
        <v>76</v>
      </c>
      <c r="C187" s="141"/>
      <c r="D187" s="13" t="s">
        <v>204</v>
      </c>
      <c r="E187" s="33" t="s">
        <v>71</v>
      </c>
      <c r="F187" s="58">
        <v>1552</v>
      </c>
      <c r="G187" s="27"/>
      <c r="H187" s="27">
        <f t="shared" si="247"/>
        <v>0</v>
      </c>
      <c r="I187" s="27">
        <f t="shared" si="246"/>
        <v>0</v>
      </c>
      <c r="J187" s="25"/>
      <c r="K187" s="16">
        <f t="shared" si="248"/>
        <v>0</v>
      </c>
      <c r="L187" s="16"/>
      <c r="M187" s="27"/>
      <c r="N187" s="27">
        <f t="shared" si="249"/>
        <v>0</v>
      </c>
      <c r="O187" s="27">
        <f t="shared" si="250"/>
        <v>0</v>
      </c>
      <c r="P187" s="27">
        <f t="shared" si="7"/>
        <v>0</v>
      </c>
      <c r="Q187" s="27">
        <f t="shared" si="8"/>
        <v>0</v>
      </c>
      <c r="R187" s="71"/>
    </row>
    <row r="188" spans="2:18" x14ac:dyDescent="0.2">
      <c r="B188" s="70" t="str">
        <f>IF(F188&lt;&gt;"",1+MAX($B$22:B187),"")</f>
        <v/>
      </c>
      <c r="C188" s="141"/>
      <c r="D188" s="13"/>
      <c r="E188" s="33"/>
      <c r="F188" s="58"/>
      <c r="G188" s="27"/>
      <c r="H188" s="27"/>
      <c r="I188" s="27"/>
      <c r="J188" s="25"/>
      <c r="K188" s="16"/>
      <c r="L188" s="16"/>
      <c r="M188" s="27"/>
      <c r="N188" s="27"/>
      <c r="O188" s="27"/>
      <c r="P188" s="27"/>
      <c r="Q188" s="27"/>
      <c r="R188" s="71"/>
    </row>
    <row r="189" spans="2:18" x14ac:dyDescent="0.2">
      <c r="B189" s="13" t="str">
        <f>IF(F189&lt;&gt;"",1+MAX($B$22:B188),"")</f>
        <v/>
      </c>
      <c r="C189" s="141"/>
      <c r="D189" s="80" t="s">
        <v>205</v>
      </c>
      <c r="E189" s="33"/>
      <c r="F189" s="58"/>
      <c r="G189" s="27"/>
      <c r="H189" s="27">
        <f t="shared" ref="H189:H190" si="265">G189*$T$2</f>
        <v>0</v>
      </c>
      <c r="I189" s="27">
        <f t="shared" ref="I189:I190" si="266">F189*H189</f>
        <v>0</v>
      </c>
      <c r="J189" s="25"/>
      <c r="K189" s="16">
        <f t="shared" ref="K189:K190" si="267">F189*J189</f>
        <v>0</v>
      </c>
      <c r="L189" s="16"/>
      <c r="M189" s="27"/>
      <c r="N189" s="27">
        <f t="shared" ref="N189:N190" si="268">M189*$U$2</f>
        <v>0</v>
      </c>
      <c r="O189" s="27">
        <f t="shared" ref="O189:O190" si="269">J189*N189</f>
        <v>0</v>
      </c>
      <c r="P189" s="27">
        <f t="shared" ref="P189:P190" si="270">F189*O189</f>
        <v>0</v>
      </c>
      <c r="Q189" s="27">
        <f t="shared" ref="Q189:Q190" si="271">I189+P189</f>
        <v>0</v>
      </c>
      <c r="R189" s="71"/>
    </row>
    <row r="190" spans="2:18" x14ac:dyDescent="0.2">
      <c r="B190" s="70">
        <f>IF(F190&lt;&gt;"",1+MAX($B$22:B189),"")</f>
        <v>77</v>
      </c>
      <c r="C190" s="141"/>
      <c r="D190" s="13" t="s">
        <v>206</v>
      </c>
      <c r="E190" s="33" t="s">
        <v>77</v>
      </c>
      <c r="F190" s="58">
        <v>5</v>
      </c>
      <c r="G190" s="27"/>
      <c r="H190" s="27">
        <f t="shared" si="265"/>
        <v>0</v>
      </c>
      <c r="I190" s="27">
        <f t="shared" si="266"/>
        <v>0</v>
      </c>
      <c r="J190" s="25"/>
      <c r="K190" s="16">
        <f t="shared" si="267"/>
        <v>0</v>
      </c>
      <c r="L190" s="16"/>
      <c r="M190" s="27"/>
      <c r="N190" s="27">
        <f t="shared" si="268"/>
        <v>0</v>
      </c>
      <c r="O190" s="27">
        <f t="shared" si="269"/>
        <v>0</v>
      </c>
      <c r="P190" s="27">
        <f t="shared" si="270"/>
        <v>0</v>
      </c>
      <c r="Q190" s="27">
        <f t="shared" si="271"/>
        <v>0</v>
      </c>
      <c r="R190" s="71"/>
    </row>
    <row r="191" spans="2:18" x14ac:dyDescent="0.2">
      <c r="B191" s="70" t="str">
        <f>IF(F191&lt;&gt;"",1+MAX($B$22:B190),"")</f>
        <v/>
      </c>
      <c r="C191" s="141"/>
      <c r="D191" s="13"/>
      <c r="E191" s="33"/>
      <c r="F191" s="58"/>
      <c r="G191" s="27"/>
      <c r="H191" s="27"/>
      <c r="I191" s="27"/>
      <c r="J191" s="25"/>
      <c r="K191" s="16"/>
      <c r="L191" s="16"/>
      <c r="M191" s="27"/>
      <c r="N191" s="27"/>
      <c r="O191" s="27"/>
      <c r="P191" s="27"/>
      <c r="Q191" s="27"/>
      <c r="R191" s="71"/>
    </row>
    <row r="192" spans="2:18" x14ac:dyDescent="0.2">
      <c r="B192" s="13" t="str">
        <f>IF(F192&lt;&gt;"",1+MAX($B$22:B191),"")</f>
        <v/>
      </c>
      <c r="C192" s="141"/>
      <c r="D192" s="80" t="s">
        <v>207</v>
      </c>
      <c r="E192" s="33"/>
      <c r="F192" s="58"/>
      <c r="G192" s="27"/>
      <c r="H192" s="27">
        <f t="shared" ref="H192:H193" si="272">G192*$T$2</f>
        <v>0</v>
      </c>
      <c r="I192" s="27">
        <f t="shared" ref="I192:I193" si="273">F192*H192</f>
        <v>0</v>
      </c>
      <c r="J192" s="25"/>
      <c r="K192" s="16">
        <f t="shared" ref="K192:K193" si="274">F192*J192</f>
        <v>0</v>
      </c>
      <c r="L192" s="16"/>
      <c r="M192" s="27"/>
      <c r="N192" s="27">
        <f t="shared" ref="N192:N193" si="275">M192*$U$2</f>
        <v>0</v>
      </c>
      <c r="O192" s="27">
        <f t="shared" ref="O192:O193" si="276">J192*N192</f>
        <v>0</v>
      </c>
      <c r="P192" s="27">
        <f t="shared" ref="P192:P193" si="277">F192*O192</f>
        <v>0</v>
      </c>
      <c r="Q192" s="27">
        <f t="shared" ref="Q192:Q193" si="278">I192+P192</f>
        <v>0</v>
      </c>
      <c r="R192" s="71"/>
    </row>
    <row r="193" spans="2:18" x14ac:dyDescent="0.2">
      <c r="B193" s="70">
        <f>IF(F193&lt;&gt;"",1+MAX($B$22:B192),"")</f>
        <v>78</v>
      </c>
      <c r="C193" s="141"/>
      <c r="D193" s="13" t="s">
        <v>208</v>
      </c>
      <c r="E193" s="33" t="s">
        <v>77</v>
      </c>
      <c r="F193" s="58">
        <v>5</v>
      </c>
      <c r="G193" s="27"/>
      <c r="H193" s="27">
        <f t="shared" si="272"/>
        <v>0</v>
      </c>
      <c r="I193" s="27">
        <f t="shared" si="273"/>
        <v>0</v>
      </c>
      <c r="J193" s="25"/>
      <c r="K193" s="16">
        <f t="shared" si="274"/>
        <v>0</v>
      </c>
      <c r="L193" s="16"/>
      <c r="M193" s="27"/>
      <c r="N193" s="27">
        <f t="shared" si="275"/>
        <v>0</v>
      </c>
      <c r="O193" s="27">
        <f t="shared" si="276"/>
        <v>0</v>
      </c>
      <c r="P193" s="27">
        <f t="shared" si="277"/>
        <v>0</v>
      </c>
      <c r="Q193" s="27">
        <f t="shared" si="278"/>
        <v>0</v>
      </c>
      <c r="R193" s="71"/>
    </row>
    <row r="194" spans="2:18" x14ac:dyDescent="0.2">
      <c r="B194" s="70" t="str">
        <f>IF(F194&lt;&gt;"",1+MAX($B$22:B193),"")</f>
        <v/>
      </c>
      <c r="C194" s="141"/>
      <c r="D194" s="13"/>
      <c r="E194" s="33"/>
      <c r="F194" s="58"/>
      <c r="G194" s="27"/>
      <c r="H194" s="27"/>
      <c r="I194" s="27"/>
      <c r="J194" s="25"/>
      <c r="K194" s="16"/>
      <c r="L194" s="16"/>
      <c r="M194" s="27"/>
      <c r="N194" s="27"/>
      <c r="O194" s="27"/>
      <c r="P194" s="27"/>
      <c r="Q194" s="27"/>
      <c r="R194" s="71"/>
    </row>
    <row r="195" spans="2:18" x14ac:dyDescent="0.2">
      <c r="B195" s="13" t="str">
        <f>IF(F195&lt;&gt;"",1+MAX($B$22:B194),"")</f>
        <v/>
      </c>
      <c r="C195" s="141"/>
      <c r="D195" s="80" t="s">
        <v>225</v>
      </c>
      <c r="E195" s="33"/>
      <c r="F195" s="58"/>
      <c r="G195" s="27"/>
      <c r="H195" s="27">
        <f t="shared" ref="H195:H196" si="279">G195*$T$2</f>
        <v>0</v>
      </c>
      <c r="I195" s="27">
        <f t="shared" ref="I195:I196" si="280">F195*H195</f>
        <v>0</v>
      </c>
      <c r="J195" s="25"/>
      <c r="K195" s="16">
        <f t="shared" ref="K195:K196" si="281">F195*J195</f>
        <v>0</v>
      </c>
      <c r="L195" s="16"/>
      <c r="M195" s="27"/>
      <c r="N195" s="27">
        <f t="shared" ref="N195:N196" si="282">M195*$U$2</f>
        <v>0</v>
      </c>
      <c r="O195" s="27">
        <f t="shared" ref="O195:O196" si="283">J195*N195</f>
        <v>0</v>
      </c>
      <c r="P195" s="27">
        <f t="shared" ref="P195:P196" si="284">F195*O195</f>
        <v>0</v>
      </c>
      <c r="Q195" s="27">
        <f t="shared" ref="Q195:Q196" si="285">I195+P195</f>
        <v>0</v>
      </c>
      <c r="R195" s="71"/>
    </row>
    <row r="196" spans="2:18" x14ac:dyDescent="0.2">
      <c r="B196" s="70">
        <f>IF(F196&lt;&gt;"",1+MAX($B$22:B195),"")</f>
        <v>79</v>
      </c>
      <c r="C196" s="141"/>
      <c r="D196" s="13" t="s">
        <v>226</v>
      </c>
      <c r="E196" s="33" t="s">
        <v>72</v>
      </c>
      <c r="F196" s="58">
        <v>141</v>
      </c>
      <c r="G196" s="27"/>
      <c r="H196" s="27">
        <f t="shared" si="279"/>
        <v>0</v>
      </c>
      <c r="I196" s="27">
        <f t="shared" si="280"/>
        <v>0</v>
      </c>
      <c r="J196" s="25"/>
      <c r="K196" s="16">
        <f t="shared" si="281"/>
        <v>0</v>
      </c>
      <c r="L196" s="16"/>
      <c r="M196" s="27"/>
      <c r="N196" s="27">
        <f t="shared" si="282"/>
        <v>0</v>
      </c>
      <c r="O196" s="27">
        <f t="shared" si="283"/>
        <v>0</v>
      </c>
      <c r="P196" s="27">
        <f t="shared" si="284"/>
        <v>0</v>
      </c>
      <c r="Q196" s="27">
        <f t="shared" si="285"/>
        <v>0</v>
      </c>
      <c r="R196" s="71"/>
    </row>
    <row r="197" spans="2:18" x14ac:dyDescent="0.2">
      <c r="B197" s="70">
        <f>IF(F197&lt;&gt;"",1+MAX($B$22:B196),"")</f>
        <v>80</v>
      </c>
      <c r="C197" s="141"/>
      <c r="D197" s="13" t="s">
        <v>209</v>
      </c>
      <c r="E197" s="33" t="s">
        <v>72</v>
      </c>
      <c r="F197" s="58">
        <v>91</v>
      </c>
      <c r="G197" s="27"/>
      <c r="H197" s="27">
        <f t="shared" ref="H197" si="286">G197*$T$2</f>
        <v>0</v>
      </c>
      <c r="I197" s="27">
        <f t="shared" ref="I197" si="287">F197*H197</f>
        <v>0</v>
      </c>
      <c r="J197" s="25"/>
      <c r="K197" s="16">
        <f t="shared" ref="K197" si="288">F197*J197</f>
        <v>0</v>
      </c>
      <c r="L197" s="16"/>
      <c r="M197" s="27"/>
      <c r="N197" s="27">
        <f t="shared" ref="N197" si="289">M197*$U$2</f>
        <v>0</v>
      </c>
      <c r="O197" s="27">
        <f t="shared" ref="O197" si="290">J197*N197</f>
        <v>0</v>
      </c>
      <c r="P197" s="27">
        <f t="shared" ref="P197" si="291">F197*O197</f>
        <v>0</v>
      </c>
      <c r="Q197" s="27">
        <f t="shared" ref="Q197" si="292">I197+P197</f>
        <v>0</v>
      </c>
      <c r="R197" s="71"/>
    </row>
    <row r="198" spans="2:18" x14ac:dyDescent="0.2">
      <c r="B198" s="70" t="str">
        <f>IF(F198&lt;&gt;"",1+MAX($B$22:B197),"")</f>
        <v/>
      </c>
      <c r="C198" s="141"/>
      <c r="D198" s="13"/>
      <c r="E198" s="33"/>
      <c r="F198" s="58"/>
      <c r="G198" s="27"/>
      <c r="H198" s="27"/>
      <c r="I198" s="27"/>
      <c r="J198" s="25"/>
      <c r="K198" s="16"/>
      <c r="L198" s="16"/>
      <c r="M198" s="27"/>
      <c r="N198" s="27"/>
      <c r="O198" s="27"/>
      <c r="P198" s="27"/>
      <c r="Q198" s="27"/>
      <c r="R198" s="71"/>
    </row>
    <row r="199" spans="2:18" x14ac:dyDescent="0.2">
      <c r="B199" s="13" t="str">
        <f>IF(F199&lt;&gt;"",1+MAX($B$22:B198),"")</f>
        <v/>
      </c>
      <c r="C199" s="141"/>
      <c r="D199" s="80" t="s">
        <v>605</v>
      </c>
      <c r="E199" s="33"/>
      <c r="F199" s="58"/>
      <c r="G199" s="27"/>
      <c r="H199" s="27">
        <f t="shared" ref="H199:H200" si="293">G199*$T$2</f>
        <v>0</v>
      </c>
      <c r="I199" s="27">
        <f t="shared" ref="I199:I200" si="294">F199*H199</f>
        <v>0</v>
      </c>
      <c r="J199" s="25"/>
      <c r="K199" s="16">
        <f t="shared" ref="K199:K200" si="295">F199*J199</f>
        <v>0</v>
      </c>
      <c r="L199" s="16"/>
      <c r="M199" s="27"/>
      <c r="N199" s="27">
        <f t="shared" ref="N199:N200" si="296">M199*$U$2</f>
        <v>0</v>
      </c>
      <c r="O199" s="27">
        <f t="shared" ref="O199:O200" si="297">J199*N199</f>
        <v>0</v>
      </c>
      <c r="P199" s="27">
        <f t="shared" ref="P199:P200" si="298">F199*O199</f>
        <v>0</v>
      </c>
      <c r="Q199" s="27">
        <f t="shared" ref="Q199:Q200" si="299">I199+P199</f>
        <v>0</v>
      </c>
      <c r="R199" s="71"/>
    </row>
    <row r="200" spans="2:18" x14ac:dyDescent="0.2">
      <c r="B200" s="70">
        <f>IF(F200&lt;&gt;"",1+MAX($B$22:B199),"")</f>
        <v>81</v>
      </c>
      <c r="C200" s="141"/>
      <c r="D200" s="13" t="s">
        <v>606</v>
      </c>
      <c r="E200" s="33" t="s">
        <v>77</v>
      </c>
      <c r="F200" s="58">
        <v>5</v>
      </c>
      <c r="G200" s="27"/>
      <c r="H200" s="27">
        <f t="shared" si="293"/>
        <v>0</v>
      </c>
      <c r="I200" s="27">
        <f t="shared" si="294"/>
        <v>0</v>
      </c>
      <c r="J200" s="25"/>
      <c r="K200" s="16">
        <f t="shared" si="295"/>
        <v>0</v>
      </c>
      <c r="L200" s="16"/>
      <c r="M200" s="27"/>
      <c r="N200" s="27">
        <f t="shared" si="296"/>
        <v>0</v>
      </c>
      <c r="O200" s="27">
        <f t="shared" si="297"/>
        <v>0</v>
      </c>
      <c r="P200" s="27">
        <f t="shared" si="298"/>
        <v>0</v>
      </c>
      <c r="Q200" s="27">
        <f t="shared" si="299"/>
        <v>0</v>
      </c>
      <c r="R200" s="71"/>
    </row>
    <row r="201" spans="2:18" x14ac:dyDescent="0.2">
      <c r="B201" s="70" t="str">
        <f>IF(F201&lt;&gt;"",1+MAX($B$22:B200),"")</f>
        <v/>
      </c>
      <c r="C201" s="141"/>
      <c r="D201" s="13"/>
      <c r="E201" s="33"/>
      <c r="F201" s="58"/>
      <c r="G201" s="27"/>
      <c r="H201" s="27"/>
      <c r="I201" s="27"/>
      <c r="J201" s="25"/>
      <c r="K201" s="16"/>
      <c r="L201" s="16"/>
      <c r="M201" s="27"/>
      <c r="N201" s="27"/>
      <c r="O201" s="27"/>
      <c r="P201" s="27"/>
      <c r="Q201" s="27"/>
      <c r="R201" s="71"/>
    </row>
    <row r="202" spans="2:18" x14ac:dyDescent="0.2">
      <c r="B202" s="13" t="str">
        <f>IF(F202&lt;&gt;"",1+MAX($B$22:B201),"")</f>
        <v/>
      </c>
      <c r="C202" s="141"/>
      <c r="D202" s="80" t="s">
        <v>210</v>
      </c>
      <c r="E202" s="33"/>
      <c r="F202" s="58"/>
      <c r="G202" s="27"/>
      <c r="H202" s="27">
        <f t="shared" ref="H202:H203" si="300">G202*$T$2</f>
        <v>0</v>
      </c>
      <c r="I202" s="27">
        <f t="shared" ref="I202:I203" si="301">F202*H202</f>
        <v>0</v>
      </c>
      <c r="J202" s="25"/>
      <c r="K202" s="16">
        <f t="shared" ref="K202:K203" si="302">F202*J202</f>
        <v>0</v>
      </c>
      <c r="L202" s="16"/>
      <c r="M202" s="27"/>
      <c r="N202" s="27">
        <f t="shared" ref="N202:N203" si="303">M202*$U$2</f>
        <v>0</v>
      </c>
      <c r="O202" s="27">
        <f t="shared" ref="O202:O203" si="304">J202*N202</f>
        <v>0</v>
      </c>
      <c r="P202" s="27">
        <f t="shared" ref="P202:P203" si="305">F202*O202</f>
        <v>0</v>
      </c>
      <c r="Q202" s="27">
        <f t="shared" ref="Q202:Q203" si="306">I202+P202</f>
        <v>0</v>
      </c>
      <c r="R202" s="71"/>
    </row>
    <row r="203" spans="2:18" x14ac:dyDescent="0.2">
      <c r="B203" s="70">
        <f>IF(F203&lt;&gt;"",1+MAX($B$22:B202),"")</f>
        <v>82</v>
      </c>
      <c r="C203" s="141"/>
      <c r="D203" s="13" t="s">
        <v>211</v>
      </c>
      <c r="E203" s="33" t="s">
        <v>72</v>
      </c>
      <c r="F203" s="58">
        <v>438</v>
      </c>
      <c r="G203" s="27"/>
      <c r="H203" s="27">
        <f t="shared" si="300"/>
        <v>0</v>
      </c>
      <c r="I203" s="27">
        <f t="shared" si="301"/>
        <v>0</v>
      </c>
      <c r="J203" s="25"/>
      <c r="K203" s="16">
        <f t="shared" si="302"/>
        <v>0</v>
      </c>
      <c r="L203" s="16"/>
      <c r="M203" s="27"/>
      <c r="N203" s="27">
        <f t="shared" si="303"/>
        <v>0</v>
      </c>
      <c r="O203" s="27">
        <f t="shared" si="304"/>
        <v>0</v>
      </c>
      <c r="P203" s="27">
        <f t="shared" si="305"/>
        <v>0</v>
      </c>
      <c r="Q203" s="27">
        <f t="shared" si="306"/>
        <v>0</v>
      </c>
      <c r="R203" s="71"/>
    </row>
    <row r="204" spans="2:18" x14ac:dyDescent="0.2">
      <c r="B204" s="70" t="str">
        <f>IF(F204&lt;&gt;"",1+MAX($B$22:B203),"")</f>
        <v/>
      </c>
      <c r="C204" s="141"/>
      <c r="D204" s="13"/>
      <c r="E204" s="33"/>
      <c r="F204" s="58"/>
      <c r="G204" s="27"/>
      <c r="H204" s="27"/>
      <c r="I204" s="27"/>
      <c r="J204" s="25"/>
      <c r="K204" s="16"/>
      <c r="L204" s="16"/>
      <c r="M204" s="27"/>
      <c r="N204" s="27"/>
      <c r="O204" s="27"/>
      <c r="P204" s="27"/>
      <c r="Q204" s="27"/>
      <c r="R204" s="71"/>
    </row>
    <row r="205" spans="2:18" x14ac:dyDescent="0.2">
      <c r="B205" s="13" t="str">
        <f>IF(F205&lt;&gt;"",1+MAX($B$22:B204),"")</f>
        <v/>
      </c>
      <c r="C205" s="141"/>
      <c r="D205" s="80" t="s">
        <v>212</v>
      </c>
      <c r="E205" s="33"/>
      <c r="F205" s="58"/>
      <c r="G205" s="27"/>
      <c r="H205" s="27">
        <f t="shared" ref="H205:H206" si="307">G205*$T$2</f>
        <v>0</v>
      </c>
      <c r="I205" s="27">
        <f t="shared" ref="I205:I206" si="308">F205*H205</f>
        <v>0</v>
      </c>
      <c r="J205" s="25"/>
      <c r="K205" s="16">
        <f t="shared" ref="K205:K206" si="309">F205*J205</f>
        <v>0</v>
      </c>
      <c r="L205" s="16"/>
      <c r="M205" s="27"/>
      <c r="N205" s="27">
        <f t="shared" ref="N205:N206" si="310">M205*$U$2</f>
        <v>0</v>
      </c>
      <c r="O205" s="27">
        <f t="shared" ref="O205:O206" si="311">J205*N205</f>
        <v>0</v>
      </c>
      <c r="P205" s="27">
        <f t="shared" ref="P205:P206" si="312">F205*O205</f>
        <v>0</v>
      </c>
      <c r="Q205" s="27">
        <f t="shared" ref="Q205:Q206" si="313">I205+P205</f>
        <v>0</v>
      </c>
      <c r="R205" s="71"/>
    </row>
    <row r="206" spans="2:18" x14ac:dyDescent="0.2">
      <c r="B206" s="70">
        <f>IF(F206&lt;&gt;"",1+MAX($B$22:B205),"")</f>
        <v>83</v>
      </c>
      <c r="C206" s="141"/>
      <c r="D206" s="13" t="s">
        <v>213</v>
      </c>
      <c r="E206" s="33" t="s">
        <v>72</v>
      </c>
      <c r="F206" s="58">
        <v>438</v>
      </c>
      <c r="G206" s="27"/>
      <c r="H206" s="27">
        <f t="shared" si="307"/>
        <v>0</v>
      </c>
      <c r="I206" s="27">
        <f t="shared" si="308"/>
        <v>0</v>
      </c>
      <c r="J206" s="25"/>
      <c r="K206" s="16">
        <f t="shared" si="309"/>
        <v>0</v>
      </c>
      <c r="L206" s="16"/>
      <c r="M206" s="27"/>
      <c r="N206" s="27">
        <f t="shared" si="310"/>
        <v>0</v>
      </c>
      <c r="O206" s="27">
        <f t="shared" si="311"/>
        <v>0</v>
      </c>
      <c r="P206" s="27">
        <f t="shared" si="312"/>
        <v>0</v>
      </c>
      <c r="Q206" s="27">
        <f t="shared" si="313"/>
        <v>0</v>
      </c>
      <c r="R206" s="71"/>
    </row>
    <row r="207" spans="2:18" x14ac:dyDescent="0.2">
      <c r="B207" s="70">
        <f>IF(F207&lt;&gt;"",1+MAX($B$22:B206),"")</f>
        <v>84</v>
      </c>
      <c r="C207" s="141"/>
      <c r="D207" s="13" t="s">
        <v>214</v>
      </c>
      <c r="E207" s="33" t="s">
        <v>72</v>
      </c>
      <c r="F207" s="58">
        <v>141</v>
      </c>
      <c r="G207" s="27"/>
      <c r="H207" s="27">
        <f t="shared" ref="H207" si="314">G207*$T$2</f>
        <v>0</v>
      </c>
      <c r="I207" s="27">
        <f t="shared" ref="I207" si="315">F207*H207</f>
        <v>0</v>
      </c>
      <c r="J207" s="25"/>
      <c r="K207" s="16">
        <f t="shared" ref="K207" si="316">F207*J207</f>
        <v>0</v>
      </c>
      <c r="L207" s="16"/>
      <c r="M207" s="27"/>
      <c r="N207" s="27">
        <f t="shared" ref="N207" si="317">M207*$U$2</f>
        <v>0</v>
      </c>
      <c r="O207" s="27">
        <f t="shared" ref="O207" si="318">J207*N207</f>
        <v>0</v>
      </c>
      <c r="P207" s="27">
        <f t="shared" ref="P207" si="319">F207*O207</f>
        <v>0</v>
      </c>
      <c r="Q207" s="27">
        <f t="shared" ref="Q207" si="320">I207+P207</f>
        <v>0</v>
      </c>
      <c r="R207" s="71"/>
    </row>
    <row r="208" spans="2:18" x14ac:dyDescent="0.2">
      <c r="B208" s="70">
        <f>IF(F208&lt;&gt;"",1+MAX($B$22:B207),"")</f>
        <v>85</v>
      </c>
      <c r="C208" s="141"/>
      <c r="D208" s="13" t="s">
        <v>218</v>
      </c>
      <c r="E208" s="33" t="s">
        <v>72</v>
      </c>
      <c r="F208" s="58">
        <v>438</v>
      </c>
      <c r="G208" s="27"/>
      <c r="H208" s="27">
        <f t="shared" ref="H208" si="321">G208*$T$2</f>
        <v>0</v>
      </c>
      <c r="I208" s="27">
        <f t="shared" ref="I208" si="322">F208*H208</f>
        <v>0</v>
      </c>
      <c r="J208" s="25"/>
      <c r="K208" s="16">
        <f t="shared" ref="K208" si="323">F208*J208</f>
        <v>0</v>
      </c>
      <c r="L208" s="16"/>
      <c r="M208" s="27"/>
      <c r="N208" s="27">
        <f t="shared" ref="N208" si="324">M208*$U$2</f>
        <v>0</v>
      </c>
      <c r="O208" s="27">
        <f t="shared" ref="O208" si="325">J208*N208</f>
        <v>0</v>
      </c>
      <c r="P208" s="27">
        <f t="shared" ref="P208" si="326">F208*O208</f>
        <v>0</v>
      </c>
      <c r="Q208" s="27">
        <f t="shared" ref="Q208" si="327">I208+P208</f>
        <v>0</v>
      </c>
      <c r="R208" s="71"/>
    </row>
    <row r="209" spans="2:18" x14ac:dyDescent="0.2">
      <c r="B209" s="70" t="str">
        <f>IF(F209&lt;&gt;"",1+MAX($B$22:B208),"")</f>
        <v/>
      </c>
      <c r="C209" s="141"/>
      <c r="D209" s="13"/>
      <c r="E209" s="33"/>
      <c r="F209" s="58"/>
      <c r="G209" s="27"/>
      <c r="H209" s="27">
        <f t="shared" si="247"/>
        <v>0</v>
      </c>
      <c r="I209" s="27">
        <f t="shared" si="246"/>
        <v>0</v>
      </c>
      <c r="J209" s="25"/>
      <c r="K209" s="16">
        <f t="shared" si="248"/>
        <v>0</v>
      </c>
      <c r="L209" s="16"/>
      <c r="M209" s="27"/>
      <c r="N209" s="27">
        <f t="shared" si="249"/>
        <v>0</v>
      </c>
      <c r="O209" s="27">
        <f t="shared" si="250"/>
        <v>0</v>
      </c>
      <c r="P209" s="27">
        <f t="shared" si="7"/>
        <v>0</v>
      </c>
      <c r="Q209" s="27">
        <f t="shared" si="8"/>
        <v>0</v>
      </c>
      <c r="R209" s="71"/>
    </row>
    <row r="210" spans="2:18" x14ac:dyDescent="0.2">
      <c r="B210" s="13" t="str">
        <f>IF(F210&lt;&gt;"",1+MAX($B$22:B209),"")</f>
        <v/>
      </c>
      <c r="C210" s="141"/>
      <c r="D210" s="80" t="s">
        <v>432</v>
      </c>
      <c r="E210" s="33"/>
      <c r="F210" s="58"/>
      <c r="G210" s="27"/>
      <c r="H210" s="27">
        <f t="shared" si="247"/>
        <v>0</v>
      </c>
      <c r="I210" s="27">
        <f t="shared" si="246"/>
        <v>0</v>
      </c>
      <c r="J210" s="25"/>
      <c r="K210" s="16">
        <f t="shared" si="248"/>
        <v>0</v>
      </c>
      <c r="L210" s="16"/>
      <c r="M210" s="27"/>
      <c r="N210" s="27">
        <f t="shared" si="249"/>
        <v>0</v>
      </c>
      <c r="O210" s="27">
        <f t="shared" si="250"/>
        <v>0</v>
      </c>
      <c r="P210" s="27">
        <f t="shared" si="7"/>
        <v>0</v>
      </c>
      <c r="Q210" s="27">
        <f t="shared" si="8"/>
        <v>0</v>
      </c>
      <c r="R210" s="71"/>
    </row>
    <row r="211" spans="2:18" x14ac:dyDescent="0.2">
      <c r="B211" s="70">
        <f>IF(F211&lt;&gt;"",1+MAX($B$22:B210),"")</f>
        <v>86</v>
      </c>
      <c r="C211" s="141"/>
      <c r="D211" s="13" t="s">
        <v>433</v>
      </c>
      <c r="E211" s="33" t="s">
        <v>72</v>
      </c>
      <c r="F211" s="58">
        <v>98</v>
      </c>
      <c r="G211" s="27"/>
      <c r="H211" s="27">
        <f t="shared" si="247"/>
        <v>0</v>
      </c>
      <c r="I211" s="27">
        <f t="shared" si="246"/>
        <v>0</v>
      </c>
      <c r="J211" s="25"/>
      <c r="K211" s="16">
        <f t="shared" si="248"/>
        <v>0</v>
      </c>
      <c r="L211" s="16"/>
      <c r="M211" s="27"/>
      <c r="N211" s="27">
        <f t="shared" si="249"/>
        <v>0</v>
      </c>
      <c r="O211" s="27">
        <f t="shared" si="250"/>
        <v>0</v>
      </c>
      <c r="P211" s="27">
        <f t="shared" si="7"/>
        <v>0</v>
      </c>
      <c r="Q211" s="27">
        <f t="shared" si="8"/>
        <v>0</v>
      </c>
      <c r="R211" s="71"/>
    </row>
    <row r="212" spans="2:18" x14ac:dyDescent="0.2">
      <c r="B212" s="70" t="str">
        <f>IF(F212&lt;&gt;"",1+MAX($B$22:B211),"")</f>
        <v/>
      </c>
      <c r="C212" s="141"/>
      <c r="D212" s="13"/>
      <c r="E212" s="33"/>
      <c r="F212" s="58"/>
      <c r="G212" s="27"/>
      <c r="H212" s="27">
        <f t="shared" ref="H212" si="328">G212*$T$2</f>
        <v>0</v>
      </c>
      <c r="I212" s="27">
        <f t="shared" ref="I212" si="329">F212*H212</f>
        <v>0</v>
      </c>
      <c r="J212" s="25"/>
      <c r="K212" s="16">
        <f t="shared" ref="K212" si="330">F212*J212</f>
        <v>0</v>
      </c>
      <c r="L212" s="16"/>
      <c r="M212" s="27"/>
      <c r="N212" s="27">
        <f t="shared" ref="N212" si="331">M212*$U$2</f>
        <v>0</v>
      </c>
      <c r="O212" s="27">
        <f t="shared" ref="O212" si="332">J212*N212</f>
        <v>0</v>
      </c>
      <c r="P212" s="27">
        <f t="shared" ref="P212" si="333">F212*O212</f>
        <v>0</v>
      </c>
      <c r="Q212" s="27">
        <f t="shared" ref="Q212" si="334">I212+P212</f>
        <v>0</v>
      </c>
      <c r="R212" s="71"/>
    </row>
    <row r="213" spans="2:18" x14ac:dyDescent="0.2">
      <c r="B213" s="13" t="str">
        <f>IF(F213&lt;&gt;"",1+MAX($B$22:B212),"")</f>
        <v/>
      </c>
      <c r="C213" s="141"/>
      <c r="D213" s="80" t="s">
        <v>215</v>
      </c>
      <c r="E213" s="33"/>
      <c r="F213" s="58"/>
      <c r="G213" s="27"/>
      <c r="H213" s="27">
        <f t="shared" si="247"/>
        <v>0</v>
      </c>
      <c r="I213" s="27">
        <f t="shared" si="246"/>
        <v>0</v>
      </c>
      <c r="J213" s="25"/>
      <c r="K213" s="16">
        <f t="shared" si="248"/>
        <v>0</v>
      </c>
      <c r="L213" s="16"/>
      <c r="M213" s="27"/>
      <c r="N213" s="27">
        <f t="shared" si="249"/>
        <v>0</v>
      </c>
      <c r="O213" s="27">
        <f t="shared" si="250"/>
        <v>0</v>
      </c>
      <c r="P213" s="27">
        <f t="shared" si="7"/>
        <v>0</v>
      </c>
      <c r="Q213" s="27">
        <f t="shared" si="8"/>
        <v>0</v>
      </c>
      <c r="R213" s="71"/>
    </row>
    <row r="214" spans="2:18" x14ac:dyDescent="0.2">
      <c r="B214" s="70">
        <f>IF(F214&lt;&gt;"",1+MAX($B$22:B213),"")</f>
        <v>87</v>
      </c>
      <c r="C214" s="141"/>
      <c r="D214" s="13" t="s">
        <v>216</v>
      </c>
      <c r="E214" s="33" t="s">
        <v>72</v>
      </c>
      <c r="F214" s="58">
        <v>108</v>
      </c>
      <c r="G214" s="27"/>
      <c r="H214" s="27">
        <f t="shared" si="247"/>
        <v>0</v>
      </c>
      <c r="I214" s="27">
        <f t="shared" si="246"/>
        <v>0</v>
      </c>
      <c r="J214" s="25"/>
      <c r="K214" s="16">
        <f t="shared" si="248"/>
        <v>0</v>
      </c>
      <c r="L214" s="16"/>
      <c r="M214" s="27"/>
      <c r="N214" s="27">
        <f t="shared" si="249"/>
        <v>0</v>
      </c>
      <c r="O214" s="27">
        <f t="shared" si="250"/>
        <v>0</v>
      </c>
      <c r="P214" s="27">
        <f t="shared" si="7"/>
        <v>0</v>
      </c>
      <c r="Q214" s="27">
        <f t="shared" si="8"/>
        <v>0</v>
      </c>
      <c r="R214" s="71"/>
    </row>
    <row r="215" spans="2:18" x14ac:dyDescent="0.2">
      <c r="B215" s="70" t="str">
        <f>IF(F215&lt;&gt;"",1+MAX($B$22:B214),"")</f>
        <v/>
      </c>
      <c r="C215" s="141"/>
      <c r="D215" s="13"/>
      <c r="E215" s="33"/>
      <c r="F215" s="58"/>
      <c r="G215" s="27"/>
      <c r="H215" s="27"/>
      <c r="I215" s="27"/>
      <c r="J215" s="25"/>
      <c r="K215" s="16"/>
      <c r="L215" s="16"/>
      <c r="M215" s="27"/>
      <c r="N215" s="27"/>
      <c r="O215" s="27"/>
      <c r="P215" s="27"/>
      <c r="Q215" s="27"/>
      <c r="R215" s="71"/>
    </row>
    <row r="216" spans="2:18" x14ac:dyDescent="0.2">
      <c r="B216" s="13" t="str">
        <f>IF(F216&lt;&gt;"",1+MAX($B$22:B215),"")</f>
        <v/>
      </c>
      <c r="C216" s="141"/>
      <c r="D216" s="80" t="s">
        <v>217</v>
      </c>
      <c r="E216" s="33"/>
      <c r="F216" s="58"/>
      <c r="G216" s="27"/>
      <c r="H216" s="27">
        <f t="shared" ref="H216:H217" si="335">G216*$T$2</f>
        <v>0</v>
      </c>
      <c r="I216" s="27">
        <f t="shared" ref="I216:I217" si="336">F216*H216</f>
        <v>0</v>
      </c>
      <c r="J216" s="25"/>
      <c r="K216" s="16">
        <f t="shared" ref="K216:K217" si="337">F216*J216</f>
        <v>0</v>
      </c>
      <c r="L216" s="16"/>
      <c r="M216" s="27"/>
      <c r="N216" s="27">
        <f t="shared" ref="N216:N217" si="338">M216*$U$2</f>
        <v>0</v>
      </c>
      <c r="O216" s="27">
        <f t="shared" ref="O216:O217" si="339">J216*N216</f>
        <v>0</v>
      </c>
      <c r="P216" s="27">
        <f t="shared" ref="P216:P217" si="340">F216*O216</f>
        <v>0</v>
      </c>
      <c r="Q216" s="27">
        <f t="shared" ref="Q216:Q217" si="341">I216+P216</f>
        <v>0</v>
      </c>
      <c r="R216" s="71"/>
    </row>
    <row r="217" spans="2:18" x14ac:dyDescent="0.2">
      <c r="B217" s="70">
        <f>IF(F217&lt;&gt;"",1+MAX($B$22:B216),"")</f>
        <v>88</v>
      </c>
      <c r="C217" s="141"/>
      <c r="D217" s="13" t="s">
        <v>221</v>
      </c>
      <c r="E217" s="33" t="s">
        <v>72</v>
      </c>
      <c r="F217" s="58">
        <v>362</v>
      </c>
      <c r="G217" s="27"/>
      <c r="H217" s="27">
        <f t="shared" si="335"/>
        <v>0</v>
      </c>
      <c r="I217" s="27">
        <f t="shared" si="336"/>
        <v>0</v>
      </c>
      <c r="J217" s="25"/>
      <c r="K217" s="16">
        <f t="shared" si="337"/>
        <v>0</v>
      </c>
      <c r="L217" s="16"/>
      <c r="M217" s="27"/>
      <c r="N217" s="27">
        <f t="shared" si="338"/>
        <v>0</v>
      </c>
      <c r="O217" s="27">
        <f t="shared" si="339"/>
        <v>0</v>
      </c>
      <c r="P217" s="27">
        <f t="shared" si="340"/>
        <v>0</v>
      </c>
      <c r="Q217" s="27">
        <f t="shared" si="341"/>
        <v>0</v>
      </c>
      <c r="R217" s="71"/>
    </row>
    <row r="218" spans="2:18" x14ac:dyDescent="0.2">
      <c r="B218" s="70">
        <f>IF(F218&lt;&gt;"",1+MAX($B$22:B217),"")</f>
        <v>89</v>
      </c>
      <c r="C218" s="141"/>
      <c r="D218" s="13" t="s">
        <v>449</v>
      </c>
      <c r="E218" s="33" t="s">
        <v>72</v>
      </c>
      <c r="F218" s="58">
        <v>121</v>
      </c>
      <c r="G218" s="27"/>
      <c r="H218" s="27">
        <f t="shared" ref="H218" si="342">G218*$T$2</f>
        <v>0</v>
      </c>
      <c r="I218" s="27">
        <f t="shared" ref="I218" si="343">F218*H218</f>
        <v>0</v>
      </c>
      <c r="J218" s="25"/>
      <c r="K218" s="16">
        <f t="shared" ref="K218" si="344">F218*J218</f>
        <v>0</v>
      </c>
      <c r="L218" s="16"/>
      <c r="M218" s="27"/>
      <c r="N218" s="27">
        <f t="shared" ref="N218" si="345">M218*$U$2</f>
        <v>0</v>
      </c>
      <c r="O218" s="27">
        <f t="shared" ref="O218" si="346">J218*N218</f>
        <v>0</v>
      </c>
      <c r="P218" s="27">
        <f t="shared" ref="P218" si="347">F218*O218</f>
        <v>0</v>
      </c>
      <c r="Q218" s="27">
        <f t="shared" ref="Q218" si="348">I218+P218</f>
        <v>0</v>
      </c>
      <c r="R218" s="71"/>
    </row>
    <row r="219" spans="2:18" x14ac:dyDescent="0.2">
      <c r="B219" s="70">
        <f>IF(F219&lt;&gt;"",1+MAX($B$22:B218),"")</f>
        <v>90</v>
      </c>
      <c r="C219" s="141"/>
      <c r="D219" s="13" t="s">
        <v>220</v>
      </c>
      <c r="E219" s="33" t="s">
        <v>72</v>
      </c>
      <c r="F219" s="58">
        <v>141</v>
      </c>
      <c r="G219" s="27"/>
      <c r="H219" s="27"/>
      <c r="I219" s="27"/>
      <c r="J219" s="25"/>
      <c r="K219" s="16"/>
      <c r="L219" s="16"/>
      <c r="M219" s="27"/>
      <c r="N219" s="27"/>
      <c r="O219" s="27"/>
      <c r="P219" s="27"/>
      <c r="Q219" s="27"/>
      <c r="R219" s="71"/>
    </row>
    <row r="220" spans="2:18" x14ac:dyDescent="0.2">
      <c r="B220" s="70" t="str">
        <f>IF(F220&lt;&gt;"",1+MAX($B$22:B219),"")</f>
        <v/>
      </c>
      <c r="C220" s="141"/>
      <c r="D220" s="13"/>
      <c r="E220" s="33"/>
      <c r="F220" s="58"/>
      <c r="G220" s="27"/>
      <c r="H220" s="27"/>
      <c r="I220" s="27"/>
      <c r="J220" s="25"/>
      <c r="K220" s="16"/>
      <c r="L220" s="16"/>
      <c r="M220" s="27"/>
      <c r="N220" s="27"/>
      <c r="O220" s="27"/>
      <c r="P220" s="27"/>
      <c r="Q220" s="27"/>
      <c r="R220" s="71"/>
    </row>
    <row r="221" spans="2:18" x14ac:dyDescent="0.2">
      <c r="B221" s="13" t="str">
        <f>IF(F221&lt;&gt;"",1+MAX($B$22:B220),"")</f>
        <v/>
      </c>
      <c r="C221" s="141"/>
      <c r="D221" s="80" t="s">
        <v>222</v>
      </c>
      <c r="E221" s="33"/>
      <c r="F221" s="58"/>
      <c r="G221" s="27"/>
      <c r="H221" s="27">
        <f t="shared" ref="H221:H222" si="349">G221*$T$2</f>
        <v>0</v>
      </c>
      <c r="I221" s="27">
        <f t="shared" ref="I221:I222" si="350">F221*H221</f>
        <v>0</v>
      </c>
      <c r="J221" s="25"/>
      <c r="K221" s="16">
        <f t="shared" ref="K221:K222" si="351">F221*J221</f>
        <v>0</v>
      </c>
      <c r="L221" s="16"/>
      <c r="M221" s="27"/>
      <c r="N221" s="27">
        <f t="shared" ref="N221:N222" si="352">M221*$U$2</f>
        <v>0</v>
      </c>
      <c r="O221" s="27">
        <f t="shared" ref="O221:O222" si="353">J221*N221</f>
        <v>0</v>
      </c>
      <c r="P221" s="27">
        <f t="shared" ref="P221:P222" si="354">F221*O221</f>
        <v>0</v>
      </c>
      <c r="Q221" s="27">
        <f t="shared" ref="Q221:Q222" si="355">I221+P221</f>
        <v>0</v>
      </c>
      <c r="R221" s="71"/>
    </row>
    <row r="222" spans="2:18" x14ac:dyDescent="0.2">
      <c r="B222" s="70">
        <f>IF(F222&lt;&gt;"",1+MAX($B$22:B221),"")</f>
        <v>91</v>
      </c>
      <c r="C222" s="141"/>
      <c r="D222" s="13" t="s">
        <v>224</v>
      </c>
      <c r="E222" s="33" t="s">
        <v>72</v>
      </c>
      <c r="F222" s="58">
        <v>438</v>
      </c>
      <c r="G222" s="27"/>
      <c r="H222" s="27">
        <f t="shared" si="349"/>
        <v>0</v>
      </c>
      <c r="I222" s="27">
        <f t="shared" si="350"/>
        <v>0</v>
      </c>
      <c r="J222" s="25"/>
      <c r="K222" s="16">
        <f t="shared" si="351"/>
        <v>0</v>
      </c>
      <c r="L222" s="16"/>
      <c r="M222" s="27"/>
      <c r="N222" s="27">
        <f t="shared" si="352"/>
        <v>0</v>
      </c>
      <c r="O222" s="27">
        <f t="shared" si="353"/>
        <v>0</v>
      </c>
      <c r="P222" s="27">
        <f t="shared" si="354"/>
        <v>0</v>
      </c>
      <c r="Q222" s="27">
        <f t="shared" si="355"/>
        <v>0</v>
      </c>
      <c r="R222" s="71"/>
    </row>
    <row r="223" spans="2:18" x14ac:dyDescent="0.2">
      <c r="B223" s="70">
        <f>IF(F223&lt;&gt;"",1+MAX($B$22:B222),"")</f>
        <v>92</v>
      </c>
      <c r="C223" s="145"/>
      <c r="D223" s="13" t="s">
        <v>223</v>
      </c>
      <c r="E223" s="33" t="s">
        <v>72</v>
      </c>
      <c r="F223" s="58">
        <v>141</v>
      </c>
      <c r="G223" s="27"/>
      <c r="H223" s="27"/>
      <c r="I223" s="27"/>
      <c r="J223" s="25"/>
      <c r="K223" s="16"/>
      <c r="L223" s="16"/>
      <c r="M223" s="27"/>
      <c r="N223" s="27"/>
      <c r="O223" s="27"/>
      <c r="P223" s="27"/>
      <c r="Q223" s="27"/>
      <c r="R223" s="71"/>
    </row>
    <row r="224" spans="2:18" x14ac:dyDescent="0.2">
      <c r="B224" s="70" t="str">
        <f>IF(F224&lt;&gt;"",1+MAX($B$22:B223),"")</f>
        <v/>
      </c>
      <c r="C224" s="20"/>
      <c r="D224" s="13"/>
      <c r="E224" s="33"/>
      <c r="F224" s="58"/>
      <c r="G224" s="27"/>
      <c r="H224" s="27">
        <f t="shared" si="247"/>
        <v>0</v>
      </c>
      <c r="I224" s="27">
        <f t="shared" si="246"/>
        <v>0</v>
      </c>
      <c r="J224" s="25"/>
      <c r="K224" s="16">
        <f t="shared" si="248"/>
        <v>0</v>
      </c>
      <c r="L224" s="16"/>
      <c r="M224" s="27"/>
      <c r="N224" s="27">
        <f t="shared" si="249"/>
        <v>0</v>
      </c>
      <c r="O224" s="27">
        <f t="shared" si="250"/>
        <v>0</v>
      </c>
      <c r="P224" s="27">
        <f t="shared" si="7"/>
        <v>0</v>
      </c>
      <c r="Q224" s="27">
        <f t="shared" si="8"/>
        <v>0</v>
      </c>
      <c r="R224" s="71"/>
    </row>
    <row r="225" spans="1:19" x14ac:dyDescent="0.2">
      <c r="B225" s="77" t="str">
        <f>IF(F225&lt;&gt;"",1+MAX($B$22:B224),"")</f>
        <v/>
      </c>
      <c r="C225" s="78"/>
      <c r="D225" s="79" t="s">
        <v>99</v>
      </c>
      <c r="E225" s="33"/>
      <c r="F225" s="58"/>
      <c r="G225" s="27"/>
      <c r="H225" s="27">
        <f t="shared" si="247"/>
        <v>0</v>
      </c>
      <c r="I225" s="27">
        <f t="shared" si="246"/>
        <v>0</v>
      </c>
      <c r="J225" s="25"/>
      <c r="K225" s="16">
        <f t="shared" si="248"/>
        <v>0</v>
      </c>
      <c r="L225" s="16"/>
      <c r="M225" s="27"/>
      <c r="N225" s="27">
        <f t="shared" si="249"/>
        <v>0</v>
      </c>
      <c r="O225" s="27">
        <f t="shared" si="250"/>
        <v>0</v>
      </c>
      <c r="P225" s="27">
        <f t="shared" si="7"/>
        <v>0</v>
      </c>
      <c r="Q225" s="27">
        <f t="shared" si="8"/>
        <v>0</v>
      </c>
      <c r="R225" s="71"/>
    </row>
    <row r="226" spans="1:19" x14ac:dyDescent="0.2">
      <c r="B226" s="70">
        <f>IF(F226&lt;&gt;"",1+MAX($B$22:B225),"")</f>
        <v>93</v>
      </c>
      <c r="C226" s="140" t="s">
        <v>416</v>
      </c>
      <c r="D226" s="13" t="s">
        <v>275</v>
      </c>
      <c r="E226" s="33" t="s">
        <v>71</v>
      </c>
      <c r="F226" s="58">
        <f>(144*20.83)+(119*21.75)+(131*22.67)+(18*20)+(72*9.42)+(109*14)+(20.83*40)+(22*23)+(22.33*17)+(21*13)</f>
        <v>13113.590000000002</v>
      </c>
      <c r="G226" s="27"/>
      <c r="H226" s="27">
        <f t="shared" si="247"/>
        <v>0</v>
      </c>
      <c r="I226" s="27">
        <f t="shared" si="246"/>
        <v>0</v>
      </c>
      <c r="J226" s="25"/>
      <c r="K226" s="16">
        <f t="shared" si="248"/>
        <v>0</v>
      </c>
      <c r="L226" s="16"/>
      <c r="M226" s="27"/>
      <c r="N226" s="27">
        <f t="shared" si="249"/>
        <v>0</v>
      </c>
      <c r="O226" s="27">
        <f t="shared" si="250"/>
        <v>0</v>
      </c>
      <c r="P226" s="27">
        <f t="shared" si="7"/>
        <v>0</v>
      </c>
      <c r="Q226" s="27">
        <f t="shared" si="8"/>
        <v>0</v>
      </c>
      <c r="R226" s="71"/>
    </row>
    <row r="227" spans="1:19" x14ac:dyDescent="0.2">
      <c r="B227" s="70">
        <f>IF(F227&lt;&gt;"",1+MAX($B$22:B226),"")</f>
        <v>94</v>
      </c>
      <c r="C227" s="145"/>
      <c r="D227" s="13" t="s">
        <v>408</v>
      </c>
      <c r="E227" s="33" t="s">
        <v>71</v>
      </c>
      <c r="F227" s="86">
        <v>899</v>
      </c>
      <c r="G227" s="27"/>
      <c r="H227" s="27">
        <f t="shared" ref="H227" si="356">G227*$T$2</f>
        <v>0</v>
      </c>
      <c r="I227" s="27">
        <f t="shared" ref="I227" si="357">F227*H227</f>
        <v>0</v>
      </c>
      <c r="J227" s="25"/>
      <c r="K227" s="16">
        <f t="shared" ref="K227" si="358">F227*J227</f>
        <v>0</v>
      </c>
      <c r="L227" s="16"/>
      <c r="M227" s="27"/>
      <c r="N227" s="27">
        <f t="shared" ref="N227" si="359">M227*$U$2</f>
        <v>0</v>
      </c>
      <c r="O227" s="27">
        <f t="shared" ref="O227" si="360">J227*N227</f>
        <v>0</v>
      </c>
      <c r="P227" s="27">
        <f t="shared" ref="P227" si="361">F227*O227</f>
        <v>0</v>
      </c>
      <c r="Q227" s="27">
        <f t="shared" ref="Q227" si="362">I227+P227</f>
        <v>0</v>
      </c>
      <c r="R227" s="71"/>
    </row>
    <row r="228" spans="1:19" x14ac:dyDescent="0.2">
      <c r="B228" s="70" t="str">
        <f>IF(F228&lt;&gt;"",1+MAX($B$22:B227),"")</f>
        <v/>
      </c>
      <c r="C228" s="89"/>
      <c r="D228" s="13"/>
      <c r="E228" s="33"/>
      <c r="F228" s="58"/>
      <c r="G228" s="27"/>
      <c r="H228" s="27">
        <f t="shared" si="247"/>
        <v>0</v>
      </c>
      <c r="I228" s="27">
        <f t="shared" si="246"/>
        <v>0</v>
      </c>
      <c r="J228" s="25"/>
      <c r="K228" s="16">
        <f t="shared" si="248"/>
        <v>0</v>
      </c>
      <c r="L228" s="16"/>
      <c r="M228" s="27"/>
      <c r="N228" s="27">
        <f t="shared" si="249"/>
        <v>0</v>
      </c>
      <c r="O228" s="27">
        <f t="shared" si="250"/>
        <v>0</v>
      </c>
      <c r="P228" s="27">
        <f t="shared" si="7"/>
        <v>0</v>
      </c>
      <c r="Q228" s="27">
        <f t="shared" si="8"/>
        <v>0</v>
      </c>
      <c r="R228" s="71"/>
    </row>
    <row r="229" spans="1:19" x14ac:dyDescent="0.2">
      <c r="B229" s="77" t="str">
        <f>IF(F229&lt;&gt;"",1+MAX($B$22:B228),"")</f>
        <v/>
      </c>
      <c r="C229" s="78"/>
      <c r="D229" s="79" t="s">
        <v>276</v>
      </c>
      <c r="E229" s="33"/>
      <c r="F229" s="58"/>
      <c r="G229" s="27"/>
      <c r="H229" s="27">
        <f t="shared" si="247"/>
        <v>0</v>
      </c>
      <c r="I229" s="27">
        <f t="shared" si="246"/>
        <v>0</v>
      </c>
      <c r="J229" s="25"/>
      <c r="K229" s="16">
        <f t="shared" si="248"/>
        <v>0</v>
      </c>
      <c r="L229" s="16"/>
      <c r="M229" s="27"/>
      <c r="N229" s="27">
        <f t="shared" si="249"/>
        <v>0</v>
      </c>
      <c r="O229" s="27">
        <f t="shared" si="250"/>
        <v>0</v>
      </c>
      <c r="P229" s="27">
        <f t="shared" si="7"/>
        <v>0</v>
      </c>
      <c r="Q229" s="27">
        <f t="shared" si="8"/>
        <v>0</v>
      </c>
      <c r="R229" s="71"/>
    </row>
    <row r="230" spans="1:19" x14ac:dyDescent="0.2">
      <c r="B230" s="70">
        <f>IF(F230&lt;&gt;"",1+MAX($B$22:B229),"")</f>
        <v>95</v>
      </c>
      <c r="C230" s="89" t="s">
        <v>416</v>
      </c>
      <c r="D230" s="13" t="s">
        <v>277</v>
      </c>
      <c r="E230" s="33" t="s">
        <v>71</v>
      </c>
      <c r="F230" s="58">
        <v>7261</v>
      </c>
      <c r="G230" s="27"/>
      <c r="H230" s="27">
        <f t="shared" si="247"/>
        <v>0</v>
      </c>
      <c r="I230" s="27">
        <f t="shared" si="246"/>
        <v>0</v>
      </c>
      <c r="J230" s="25"/>
      <c r="K230" s="16">
        <f t="shared" si="248"/>
        <v>0</v>
      </c>
      <c r="L230" s="16"/>
      <c r="M230" s="27"/>
      <c r="N230" s="27">
        <f t="shared" si="249"/>
        <v>0</v>
      </c>
      <c r="O230" s="27">
        <f t="shared" si="250"/>
        <v>0</v>
      </c>
      <c r="P230" s="27">
        <f t="shared" si="7"/>
        <v>0</v>
      </c>
      <c r="Q230" s="27">
        <f t="shared" si="8"/>
        <v>0</v>
      </c>
      <c r="R230" s="71"/>
    </row>
    <row r="231" spans="1:19" x14ac:dyDescent="0.2">
      <c r="B231" s="70" t="str">
        <f>IF(F231&lt;&gt;"",1+MAX($B$22:B230),"")</f>
        <v/>
      </c>
      <c r="C231" s="89"/>
      <c r="D231" s="13"/>
      <c r="E231" s="33"/>
      <c r="F231" s="58"/>
      <c r="G231" s="27"/>
      <c r="H231" s="27">
        <f t="shared" si="247"/>
        <v>0</v>
      </c>
      <c r="I231" s="27">
        <f t="shared" si="246"/>
        <v>0</v>
      </c>
      <c r="J231" s="25"/>
      <c r="K231" s="16">
        <f t="shared" si="248"/>
        <v>0</v>
      </c>
      <c r="L231" s="16"/>
      <c r="M231" s="27"/>
      <c r="N231" s="27">
        <f t="shared" si="249"/>
        <v>0</v>
      </c>
      <c r="O231" s="27">
        <f t="shared" si="250"/>
        <v>0</v>
      </c>
      <c r="P231" s="27">
        <f t="shared" si="7"/>
        <v>0</v>
      </c>
      <c r="Q231" s="27">
        <f t="shared" si="8"/>
        <v>0</v>
      </c>
      <c r="R231" s="71"/>
    </row>
    <row r="232" spans="1:19" x14ac:dyDescent="0.2">
      <c r="B232" s="77" t="str">
        <f>IF(F232&lt;&gt;"",1+MAX($B$22:B231),"")</f>
        <v/>
      </c>
      <c r="C232" s="78"/>
      <c r="D232" s="79" t="s">
        <v>278</v>
      </c>
      <c r="E232" s="33"/>
      <c r="F232" s="58"/>
      <c r="G232" s="27"/>
      <c r="H232" s="27">
        <f t="shared" si="247"/>
        <v>0</v>
      </c>
      <c r="I232" s="27">
        <f t="shared" si="246"/>
        <v>0</v>
      </c>
      <c r="J232" s="25"/>
      <c r="K232" s="16">
        <f t="shared" si="248"/>
        <v>0</v>
      </c>
      <c r="L232" s="16"/>
      <c r="M232" s="27"/>
      <c r="N232" s="27">
        <f t="shared" si="249"/>
        <v>0</v>
      </c>
      <c r="O232" s="27">
        <f t="shared" si="250"/>
        <v>0</v>
      </c>
      <c r="P232" s="27">
        <f t="shared" si="7"/>
        <v>0</v>
      </c>
      <c r="Q232" s="27">
        <f t="shared" si="8"/>
        <v>0</v>
      </c>
      <c r="R232" s="71"/>
    </row>
    <row r="233" spans="1:19" x14ac:dyDescent="0.2">
      <c r="B233" s="70">
        <f>IF(F233&lt;&gt;"",1+MAX($B$22:B232),"")</f>
        <v>96</v>
      </c>
      <c r="C233" s="89" t="s">
        <v>416</v>
      </c>
      <c r="D233" s="13" t="s">
        <v>279</v>
      </c>
      <c r="E233" s="33" t="s">
        <v>71</v>
      </c>
      <c r="F233" s="58">
        <v>7261</v>
      </c>
      <c r="G233" s="27"/>
      <c r="H233" s="27">
        <f t="shared" si="247"/>
        <v>0</v>
      </c>
      <c r="I233" s="27">
        <f t="shared" si="246"/>
        <v>0</v>
      </c>
      <c r="J233" s="25"/>
      <c r="K233" s="16">
        <f t="shared" si="248"/>
        <v>0</v>
      </c>
      <c r="L233" s="16"/>
      <c r="M233" s="27"/>
      <c r="N233" s="27">
        <f t="shared" si="249"/>
        <v>0</v>
      </c>
      <c r="O233" s="27">
        <f t="shared" si="250"/>
        <v>0</v>
      </c>
      <c r="P233" s="27">
        <f t="shared" si="7"/>
        <v>0</v>
      </c>
      <c r="Q233" s="27">
        <f t="shared" si="8"/>
        <v>0</v>
      </c>
      <c r="R233" s="71"/>
    </row>
    <row r="234" spans="1:19" x14ac:dyDescent="0.2">
      <c r="B234" s="70" t="str">
        <f>IF(F234&lt;&gt;"",1+MAX($B$22:B233),"")</f>
        <v/>
      </c>
      <c r="C234" s="89"/>
      <c r="D234" s="13"/>
      <c r="E234" s="33"/>
      <c r="F234" s="58"/>
      <c r="G234" s="27"/>
      <c r="H234" s="27">
        <f t="shared" si="247"/>
        <v>0</v>
      </c>
      <c r="I234" s="27">
        <f t="shared" si="246"/>
        <v>0</v>
      </c>
      <c r="J234" s="25"/>
      <c r="K234" s="16">
        <f t="shared" si="248"/>
        <v>0</v>
      </c>
      <c r="L234" s="16"/>
      <c r="M234" s="27"/>
      <c r="N234" s="27">
        <f t="shared" si="249"/>
        <v>0</v>
      </c>
      <c r="O234" s="27">
        <f t="shared" si="250"/>
        <v>0</v>
      </c>
      <c r="P234" s="27">
        <f t="shared" si="7"/>
        <v>0</v>
      </c>
      <c r="Q234" s="27">
        <f t="shared" si="8"/>
        <v>0</v>
      </c>
      <c r="R234" s="71"/>
    </row>
    <row r="235" spans="1:19" x14ac:dyDescent="0.2">
      <c r="B235" s="77" t="str">
        <f>IF(F235&lt;&gt;"",1+MAX($B$22:B234),"")</f>
        <v/>
      </c>
      <c r="C235" s="78"/>
      <c r="D235" s="79" t="s">
        <v>308</v>
      </c>
      <c r="E235" s="13"/>
      <c r="F235" s="33"/>
      <c r="G235" s="58"/>
      <c r="H235" s="27"/>
      <c r="I235" s="27">
        <f t="shared" ref="I235" si="363">H235*$T$2</f>
        <v>0</v>
      </c>
      <c r="J235" s="27">
        <f t="shared" ref="J235" si="364">G235*I235</f>
        <v>0</v>
      </c>
      <c r="K235" s="25"/>
      <c r="L235" s="16">
        <f t="shared" ref="L235" si="365">G235*K235</f>
        <v>0</v>
      </c>
      <c r="M235" s="16"/>
      <c r="N235" s="27"/>
      <c r="O235" s="27">
        <f t="shared" ref="O235" si="366">N235*$U$2</f>
        <v>0</v>
      </c>
      <c r="P235" s="27">
        <f t="shared" ref="P235" si="367">K235*O235</f>
        <v>0</v>
      </c>
      <c r="Q235" s="27">
        <f t="shared" ref="Q235" si="368">G235*P235</f>
        <v>0</v>
      </c>
      <c r="R235" s="27">
        <f t="shared" ref="R235" si="369">J235+Q235</f>
        <v>0</v>
      </c>
    </row>
    <row r="236" spans="1:19" s="22" customFormat="1" x14ac:dyDescent="0.2">
      <c r="B236" s="82">
        <f>IF(F236&lt;&gt;"",1+MAX($B$22:B235),"")</f>
        <v>97</v>
      </c>
      <c r="C236" s="142" t="s">
        <v>299</v>
      </c>
      <c r="D236" s="87" t="s">
        <v>309</v>
      </c>
      <c r="E236" s="33" t="s">
        <v>72</v>
      </c>
      <c r="F236" s="85">
        <v>133</v>
      </c>
      <c r="G236" s="86"/>
      <c r="H236" s="111"/>
      <c r="I236" s="111"/>
      <c r="J236" s="111"/>
      <c r="K236" s="112"/>
      <c r="L236" s="113"/>
      <c r="M236" s="113"/>
      <c r="N236" s="111"/>
      <c r="O236" s="111"/>
      <c r="P236" s="111"/>
      <c r="Q236" s="111"/>
      <c r="R236" s="111"/>
      <c r="S236" s="17"/>
    </row>
    <row r="237" spans="1:19" s="22" customFormat="1" x14ac:dyDescent="0.2">
      <c r="B237" s="82">
        <f>IF(F237&lt;&gt;"",1+MAX($B$22:B236),"")</f>
        <v>98</v>
      </c>
      <c r="C237" s="144"/>
      <c r="D237" s="87" t="s">
        <v>310</v>
      </c>
      <c r="E237" s="33" t="s">
        <v>72</v>
      </c>
      <c r="F237" s="85">
        <v>68</v>
      </c>
      <c r="G237" s="86"/>
      <c r="H237" s="111"/>
      <c r="I237" s="111"/>
      <c r="J237" s="111"/>
      <c r="K237" s="112"/>
      <c r="L237" s="113"/>
      <c r="M237" s="113"/>
      <c r="N237" s="111"/>
      <c r="O237" s="111"/>
      <c r="P237" s="111"/>
      <c r="Q237" s="111"/>
      <c r="R237" s="111"/>
      <c r="S237" s="17"/>
    </row>
    <row r="238" spans="1:19" s="22" customFormat="1" x14ac:dyDescent="0.2">
      <c r="B238" s="82" t="str">
        <f>IF(F238&lt;&gt;"",1+MAX($B$22:B237),"")</f>
        <v/>
      </c>
      <c r="C238" s="83"/>
      <c r="D238" s="84"/>
      <c r="E238" s="33"/>
      <c r="F238" s="85"/>
      <c r="G238" s="86"/>
      <c r="H238" s="111"/>
      <c r="I238" s="111"/>
      <c r="J238" s="111"/>
      <c r="K238" s="112"/>
      <c r="L238" s="113"/>
      <c r="M238" s="113"/>
      <c r="N238" s="111"/>
      <c r="O238" s="111"/>
      <c r="P238" s="111"/>
      <c r="Q238" s="111"/>
      <c r="R238" s="111"/>
      <c r="S238" s="17"/>
    </row>
    <row r="239" spans="1:19" s="22" customFormat="1" x14ac:dyDescent="0.2">
      <c r="A239" s="117"/>
      <c r="B239" s="77" t="str">
        <f>IF(F239&lt;&gt;"",1+MAX($B$22:B238),"")</f>
        <v/>
      </c>
      <c r="C239" s="78"/>
      <c r="D239" s="79" t="s">
        <v>311</v>
      </c>
      <c r="E239" s="33"/>
      <c r="F239" s="85"/>
      <c r="G239" s="86"/>
      <c r="H239" s="111"/>
      <c r="I239" s="111"/>
      <c r="J239" s="111"/>
      <c r="K239" s="112"/>
      <c r="L239" s="113"/>
      <c r="M239" s="113"/>
      <c r="N239" s="111"/>
      <c r="O239" s="111"/>
      <c r="P239" s="111"/>
      <c r="Q239" s="111"/>
      <c r="R239" s="111"/>
      <c r="S239" s="17"/>
    </row>
    <row r="240" spans="1:19" s="22" customFormat="1" x14ac:dyDescent="0.2">
      <c r="B240" s="82">
        <f>IF(F240&lt;&gt;"",1+MAX($B$22:B239),"")</f>
        <v>99</v>
      </c>
      <c r="C240" s="142" t="s">
        <v>283</v>
      </c>
      <c r="D240" s="87" t="s">
        <v>312</v>
      </c>
      <c r="E240" s="33" t="s">
        <v>72</v>
      </c>
      <c r="F240" s="85">
        <f>303+133+68+68+244+22</f>
        <v>838</v>
      </c>
      <c r="G240" s="86"/>
      <c r="H240" s="111"/>
      <c r="I240" s="111"/>
      <c r="J240" s="111"/>
      <c r="K240" s="112"/>
      <c r="L240" s="113"/>
      <c r="M240" s="113"/>
      <c r="N240" s="111"/>
      <c r="O240" s="111"/>
      <c r="P240" s="111"/>
      <c r="Q240" s="111"/>
      <c r="R240" s="111"/>
      <c r="S240" s="17"/>
    </row>
    <row r="241" spans="1:19" s="22" customFormat="1" x14ac:dyDescent="0.2">
      <c r="B241" s="82">
        <f>IF(F241&lt;&gt;"",1+MAX($B$22:B240),"")</f>
        <v>100</v>
      </c>
      <c r="C241" s="143"/>
      <c r="D241" s="87" t="s">
        <v>602</v>
      </c>
      <c r="E241" s="33" t="s">
        <v>72</v>
      </c>
      <c r="F241" s="85">
        <f>68*2</f>
        <v>136</v>
      </c>
      <c r="G241" s="86"/>
      <c r="H241" s="111"/>
      <c r="I241" s="111"/>
      <c r="J241" s="111"/>
      <c r="K241" s="112"/>
      <c r="L241" s="113"/>
      <c r="M241" s="113"/>
      <c r="N241" s="111"/>
      <c r="O241" s="111"/>
      <c r="P241" s="111"/>
      <c r="Q241" s="111"/>
      <c r="R241" s="111"/>
      <c r="S241" s="17"/>
    </row>
    <row r="242" spans="1:19" s="22" customFormat="1" x14ac:dyDescent="0.2">
      <c r="B242" s="82">
        <f>IF(F242&lt;&gt;"",1+MAX($B$22:B241),"")</f>
        <v>101</v>
      </c>
      <c r="C242" s="144"/>
      <c r="D242" s="87" t="s">
        <v>603</v>
      </c>
      <c r="E242" s="33" t="s">
        <v>72</v>
      </c>
      <c r="F242" s="85">
        <v>346</v>
      </c>
      <c r="G242" s="86"/>
      <c r="H242" s="111"/>
      <c r="I242" s="111"/>
      <c r="J242" s="111"/>
      <c r="K242" s="112"/>
      <c r="L242" s="113"/>
      <c r="M242" s="113"/>
      <c r="N242" s="111"/>
      <c r="O242" s="111"/>
      <c r="P242" s="111"/>
      <c r="Q242" s="111"/>
      <c r="R242" s="111"/>
      <c r="S242" s="17"/>
    </row>
    <row r="243" spans="1:19" s="22" customFormat="1" x14ac:dyDescent="0.2">
      <c r="B243" s="82" t="str">
        <f>IF(F243&lt;&gt;"",1+MAX($B$22:B242),"")</f>
        <v/>
      </c>
      <c r="C243" s="83"/>
      <c r="D243" s="84"/>
      <c r="E243" s="33"/>
      <c r="F243" s="85"/>
      <c r="G243" s="86"/>
      <c r="H243" s="111"/>
      <c r="I243" s="111"/>
      <c r="J243" s="111"/>
      <c r="K243" s="112"/>
      <c r="L243" s="113"/>
      <c r="M243" s="113"/>
      <c r="N243" s="111"/>
      <c r="O243" s="111"/>
      <c r="P243" s="111"/>
      <c r="Q243" s="111"/>
      <c r="R243" s="111"/>
      <c r="S243" s="17"/>
    </row>
    <row r="244" spans="1:19" s="22" customFormat="1" x14ac:dyDescent="0.2">
      <c r="A244" s="117"/>
      <c r="B244" s="77" t="str">
        <f>IF(F244&lt;&gt;"",1+MAX($B$22:B243),"")</f>
        <v/>
      </c>
      <c r="C244" s="78"/>
      <c r="D244" s="79" t="s">
        <v>212</v>
      </c>
      <c r="E244" s="33"/>
      <c r="F244" s="85"/>
      <c r="G244" s="86"/>
      <c r="H244" s="111"/>
      <c r="I244" s="111"/>
      <c r="J244" s="111"/>
      <c r="K244" s="112"/>
      <c r="L244" s="113"/>
      <c r="M244" s="113"/>
      <c r="N244" s="111"/>
      <c r="O244" s="111"/>
      <c r="P244" s="111"/>
      <c r="Q244" s="111"/>
      <c r="R244" s="111"/>
      <c r="S244" s="17"/>
    </row>
    <row r="245" spans="1:19" s="22" customFormat="1" x14ac:dyDescent="0.2">
      <c r="B245" s="82">
        <f>IF(F245&lt;&gt;"",1+MAX($B$22:B244),"")</f>
        <v>102</v>
      </c>
      <c r="C245" s="114"/>
      <c r="D245" s="87" t="s">
        <v>604</v>
      </c>
      <c r="E245" s="33" t="s">
        <v>72</v>
      </c>
      <c r="F245" s="85">
        <v>346</v>
      </c>
      <c r="G245" s="86"/>
      <c r="H245" s="111"/>
      <c r="I245" s="111"/>
      <c r="J245" s="111"/>
      <c r="K245" s="112"/>
      <c r="L245" s="113"/>
      <c r="M245" s="113"/>
      <c r="N245" s="111"/>
      <c r="O245" s="111"/>
      <c r="P245" s="111"/>
      <c r="Q245" s="111"/>
      <c r="R245" s="111"/>
      <c r="S245" s="17"/>
    </row>
    <row r="246" spans="1:19" s="22" customFormat="1" x14ac:dyDescent="0.2">
      <c r="B246" s="82" t="str">
        <f>IF(F246&lt;&gt;"",1+MAX($B$22:B245),"")</f>
        <v/>
      </c>
      <c r="C246" s="83"/>
      <c r="D246" s="84"/>
      <c r="E246" s="33"/>
      <c r="F246" s="85"/>
      <c r="G246" s="86"/>
      <c r="H246" s="111"/>
      <c r="I246" s="111"/>
      <c r="J246" s="111"/>
      <c r="K246" s="112"/>
      <c r="L246" s="113"/>
      <c r="M246" s="113"/>
      <c r="N246" s="111"/>
      <c r="O246" s="111"/>
      <c r="P246" s="111"/>
      <c r="Q246" s="111"/>
      <c r="R246" s="111"/>
      <c r="S246" s="17"/>
    </row>
    <row r="247" spans="1:19" s="18" customFormat="1" x14ac:dyDescent="0.2">
      <c r="B247" s="19" t="str">
        <f>IF(F247&lt;&gt;"",1+MAX($B$22:B246),"")</f>
        <v/>
      </c>
      <c r="C247" s="19" t="s">
        <v>50</v>
      </c>
      <c r="D247" s="10" t="s">
        <v>14</v>
      </c>
      <c r="E247" s="146" t="s">
        <v>66</v>
      </c>
      <c r="F247" s="147"/>
      <c r="G247" s="148"/>
      <c r="H247" s="88">
        <f>SUM(I248:I278)</f>
        <v>0</v>
      </c>
      <c r="I247" s="11">
        <f t="shared" ref="I247:I278" si="370">F247*H247</f>
        <v>0</v>
      </c>
      <c r="J247" s="11"/>
      <c r="K247" s="172" t="s">
        <v>67</v>
      </c>
      <c r="L247" s="173"/>
      <c r="M247" s="173"/>
      <c r="N247" s="174"/>
      <c r="O247" s="88">
        <f>SUM(P248:P278)</f>
        <v>0</v>
      </c>
      <c r="P247" s="34">
        <f t="shared" si="7"/>
        <v>0</v>
      </c>
      <c r="Q247" s="38">
        <f t="shared" si="8"/>
        <v>0</v>
      </c>
      <c r="R247" s="69">
        <f>SUM(Q248:Q278)</f>
        <v>0</v>
      </c>
      <c r="S247" s="17"/>
    </row>
    <row r="248" spans="1:19" x14ac:dyDescent="0.2">
      <c r="B248" s="70" t="str">
        <f>IF(F248&lt;&gt;"",1+MAX($B$22:B247),"")</f>
        <v/>
      </c>
      <c r="C248" s="20"/>
      <c r="D248" s="13"/>
      <c r="E248" s="33"/>
      <c r="F248" s="58"/>
      <c r="G248" s="27"/>
      <c r="H248" s="27">
        <f t="shared" ref="H248:H278" si="371">G248*$T$2</f>
        <v>0</v>
      </c>
      <c r="I248" s="27">
        <f t="shared" si="370"/>
        <v>0</v>
      </c>
      <c r="J248" s="25"/>
      <c r="K248" s="16">
        <f t="shared" ref="K248:K278" si="372">F248*J248</f>
        <v>0</v>
      </c>
      <c r="L248" s="16"/>
      <c r="M248" s="27"/>
      <c r="N248" s="27">
        <f t="shared" ref="N248:N278" si="373">M248*$U$2</f>
        <v>0</v>
      </c>
      <c r="O248" s="27">
        <f t="shared" ref="O248:O278" si="374">J248*N248</f>
        <v>0</v>
      </c>
      <c r="P248" s="27">
        <f t="shared" ref="P248:P278" si="375">F248*O248</f>
        <v>0</v>
      </c>
      <c r="Q248" s="27">
        <f t="shared" ref="Q248:Q278" si="376">I248+P248</f>
        <v>0</v>
      </c>
      <c r="R248" s="71"/>
    </row>
    <row r="249" spans="1:19" x14ac:dyDescent="0.2">
      <c r="B249" s="77" t="str">
        <f>IF(F249&lt;&gt;"",1+MAX($B$22:B248),"")</f>
        <v/>
      </c>
      <c r="C249" s="78"/>
      <c r="D249" s="79" t="s">
        <v>282</v>
      </c>
      <c r="E249" s="13"/>
      <c r="F249" s="33"/>
      <c r="G249" s="58"/>
      <c r="H249" s="27"/>
      <c r="I249" s="27">
        <f t="shared" ref="H249:I262" si="377">H249*$T$2</f>
        <v>0</v>
      </c>
      <c r="J249" s="27">
        <f t="shared" ref="I249:J262" si="378">G249*I249</f>
        <v>0</v>
      </c>
      <c r="K249" s="25"/>
      <c r="L249" s="16">
        <f t="shared" ref="K249:L262" si="379">G249*K249</f>
        <v>0</v>
      </c>
      <c r="M249" s="16"/>
      <c r="N249" s="27"/>
      <c r="O249" s="27">
        <f t="shared" ref="N249:O262" si="380">N249*$U$2</f>
        <v>0</v>
      </c>
      <c r="P249" s="27">
        <f t="shared" ref="O249:P262" si="381">K249*O249</f>
        <v>0</v>
      </c>
      <c r="Q249" s="27">
        <f t="shared" ref="P249:Q262" si="382">G249*P249</f>
        <v>0</v>
      </c>
      <c r="R249" s="27">
        <f t="shared" ref="Q249:R262" si="383">J249+Q249</f>
        <v>0</v>
      </c>
    </row>
    <row r="250" spans="1:19" ht="38.25" x14ac:dyDescent="0.2">
      <c r="B250" s="70">
        <f>IF(F250&lt;&gt;"",1+MAX($B$22:B249),"")</f>
        <v>103</v>
      </c>
      <c r="C250" s="140" t="s">
        <v>283</v>
      </c>
      <c r="D250" s="13" t="s">
        <v>284</v>
      </c>
      <c r="E250" s="110" t="s">
        <v>77</v>
      </c>
      <c r="F250" s="110">
        <v>1</v>
      </c>
      <c r="G250" s="58"/>
      <c r="H250" s="27"/>
      <c r="I250" s="27"/>
      <c r="J250" s="27"/>
      <c r="K250" s="25"/>
      <c r="L250" s="16"/>
      <c r="M250" s="16"/>
      <c r="N250" s="27"/>
      <c r="O250" s="27"/>
      <c r="P250" s="27"/>
      <c r="Q250" s="27"/>
      <c r="R250" s="27"/>
    </row>
    <row r="251" spans="1:19" x14ac:dyDescent="0.2">
      <c r="B251" s="70" t="str">
        <f>IF(F251&lt;&gt;"",1+MAX($B$22:B250),"")</f>
        <v/>
      </c>
      <c r="C251" s="141"/>
      <c r="D251" s="13"/>
      <c r="E251" s="110"/>
      <c r="F251" s="110"/>
      <c r="G251" s="58"/>
      <c r="H251" s="27"/>
      <c r="I251" s="27"/>
      <c r="J251" s="27"/>
      <c r="K251" s="25"/>
      <c r="L251" s="16"/>
      <c r="M251" s="16"/>
      <c r="N251" s="27"/>
      <c r="O251" s="27"/>
      <c r="P251" s="27"/>
      <c r="Q251" s="27"/>
      <c r="R251" s="27"/>
    </row>
    <row r="252" spans="1:19" x14ac:dyDescent="0.2">
      <c r="B252" s="70" t="str">
        <f>IF(F252&lt;&gt;"",1+MAX($B$22:B251),"")</f>
        <v/>
      </c>
      <c r="C252" s="141"/>
      <c r="D252" s="80" t="s">
        <v>285</v>
      </c>
      <c r="E252" s="110"/>
      <c r="F252" s="110"/>
      <c r="G252" s="58"/>
      <c r="H252" s="27"/>
      <c r="I252" s="27"/>
      <c r="J252" s="27"/>
      <c r="K252" s="25"/>
      <c r="L252" s="16"/>
      <c r="M252" s="16"/>
      <c r="N252" s="27"/>
      <c r="O252" s="27"/>
      <c r="P252" s="27"/>
      <c r="Q252" s="27"/>
      <c r="R252" s="27"/>
    </row>
    <row r="253" spans="1:19" ht="51" x14ac:dyDescent="0.2">
      <c r="B253" s="70">
        <f>IF(F253&lt;&gt;"",1+MAX($B$22:B252),"")</f>
        <v>104</v>
      </c>
      <c r="C253" s="141"/>
      <c r="D253" s="13" t="s">
        <v>286</v>
      </c>
      <c r="E253" s="110" t="s">
        <v>77</v>
      </c>
      <c r="F253" s="110">
        <v>4</v>
      </c>
      <c r="G253" s="58"/>
      <c r="H253" s="27"/>
      <c r="I253" s="27"/>
      <c r="J253" s="27"/>
      <c r="K253" s="25"/>
      <c r="L253" s="16"/>
      <c r="M253" s="16"/>
      <c r="N253" s="27"/>
      <c r="O253" s="27"/>
      <c r="P253" s="27"/>
      <c r="Q253" s="27"/>
      <c r="R253" s="27"/>
    </row>
    <row r="254" spans="1:19" ht="51" x14ac:dyDescent="0.2">
      <c r="B254" s="70">
        <f>IF(F254&lt;&gt;"",1+MAX($B$22:B253),"")</f>
        <v>105</v>
      </c>
      <c r="C254" s="141"/>
      <c r="D254" s="13" t="s">
        <v>287</v>
      </c>
      <c r="E254" s="110" t="s">
        <v>77</v>
      </c>
      <c r="F254" s="110">
        <v>1</v>
      </c>
      <c r="G254" s="58"/>
      <c r="H254" s="27"/>
      <c r="I254" s="27"/>
      <c r="J254" s="27"/>
      <c r="K254" s="25"/>
      <c r="L254" s="16"/>
      <c r="M254" s="16"/>
      <c r="N254" s="27"/>
      <c r="O254" s="27"/>
      <c r="P254" s="27"/>
      <c r="Q254" s="27"/>
      <c r="R254" s="27"/>
    </row>
    <row r="255" spans="1:19" ht="51" x14ac:dyDescent="0.2">
      <c r="B255" s="70">
        <f>IF(F255&lt;&gt;"",1+MAX($B$22:B254),"")</f>
        <v>106</v>
      </c>
      <c r="C255" s="145"/>
      <c r="D255" s="13" t="s">
        <v>288</v>
      </c>
      <c r="E255" s="110" t="s">
        <v>77</v>
      </c>
      <c r="F255" s="110">
        <v>1</v>
      </c>
      <c r="G255" s="58"/>
      <c r="H255" s="27"/>
      <c r="I255" s="27"/>
      <c r="J255" s="27"/>
      <c r="K255" s="25"/>
      <c r="L255" s="16"/>
      <c r="M255" s="16"/>
      <c r="N255" s="27"/>
      <c r="O255" s="27"/>
      <c r="P255" s="27"/>
      <c r="Q255" s="27"/>
      <c r="R255" s="27"/>
    </row>
    <row r="256" spans="1:19" x14ac:dyDescent="0.2">
      <c r="B256" s="70" t="str">
        <f>IF(F256&lt;&gt;"",1+MAX($B$22:B255),"")</f>
        <v/>
      </c>
      <c r="C256" s="89"/>
      <c r="D256" s="13"/>
      <c r="E256" s="33"/>
      <c r="F256" s="58"/>
      <c r="G256" s="27"/>
      <c r="H256" s="27"/>
      <c r="I256" s="27"/>
      <c r="J256" s="25"/>
      <c r="K256" s="16"/>
      <c r="L256" s="16"/>
      <c r="M256" s="27"/>
      <c r="N256" s="27"/>
      <c r="O256" s="27"/>
      <c r="P256" s="27"/>
      <c r="Q256" s="27"/>
      <c r="R256" s="71"/>
    </row>
    <row r="257" spans="2:18" x14ac:dyDescent="0.2">
      <c r="B257" s="77" t="str">
        <f>IF(F257&lt;&gt;"",1+MAX($B$22:B256),"")</f>
        <v/>
      </c>
      <c r="C257" s="78"/>
      <c r="D257" s="79" t="s">
        <v>289</v>
      </c>
      <c r="E257" s="13"/>
      <c r="F257" s="33"/>
      <c r="G257" s="58"/>
      <c r="H257" s="27"/>
      <c r="I257" s="27">
        <f t="shared" ref="I257" si="384">H257*$T$2</f>
        <v>0</v>
      </c>
      <c r="J257" s="27">
        <f t="shared" ref="J257" si="385">G257*I257</f>
        <v>0</v>
      </c>
      <c r="K257" s="25"/>
      <c r="L257" s="16">
        <f t="shared" ref="L257" si="386">G257*K257</f>
        <v>0</v>
      </c>
      <c r="M257" s="16"/>
      <c r="N257" s="27"/>
      <c r="O257" s="27">
        <f t="shared" ref="O257" si="387">N257*$U$2</f>
        <v>0</v>
      </c>
      <c r="P257" s="27">
        <f t="shared" ref="P257" si="388">K257*O257</f>
        <v>0</v>
      </c>
      <c r="Q257" s="27">
        <f t="shared" ref="Q257" si="389">G257*P257</f>
        <v>0</v>
      </c>
      <c r="R257" s="27">
        <f t="shared" ref="R257" si="390">J257+Q257</f>
        <v>0</v>
      </c>
    </row>
    <row r="258" spans="2:18" ht="38.25" x14ac:dyDescent="0.2">
      <c r="B258" s="70">
        <f>IF(F258&lt;&gt;"",1+MAX($B$22:B257),"")</f>
        <v>107</v>
      </c>
      <c r="C258" s="89" t="s">
        <v>283</v>
      </c>
      <c r="D258" s="13" t="s">
        <v>290</v>
      </c>
      <c r="E258" s="33" t="s">
        <v>77</v>
      </c>
      <c r="F258" s="58">
        <v>5</v>
      </c>
      <c r="G258" s="27"/>
      <c r="H258" s="27"/>
      <c r="I258" s="27"/>
      <c r="J258" s="25"/>
      <c r="K258" s="16"/>
      <c r="L258" s="16"/>
      <c r="M258" s="27"/>
      <c r="N258" s="27"/>
      <c r="O258" s="27"/>
      <c r="P258" s="27"/>
      <c r="Q258" s="27"/>
      <c r="R258" s="71"/>
    </row>
    <row r="259" spans="2:18" x14ac:dyDescent="0.2">
      <c r="B259" s="70" t="str">
        <f>IF(F259&lt;&gt;"",1+MAX($B$22:B258),"")</f>
        <v/>
      </c>
      <c r="C259" s="89"/>
      <c r="D259" s="13"/>
      <c r="E259" s="33"/>
      <c r="F259" s="58"/>
      <c r="G259" s="27"/>
      <c r="H259" s="27"/>
      <c r="I259" s="27"/>
      <c r="J259" s="25"/>
      <c r="K259" s="16"/>
      <c r="L259" s="16"/>
      <c r="M259" s="27"/>
      <c r="N259" s="27"/>
      <c r="O259" s="27"/>
      <c r="P259" s="27"/>
      <c r="Q259" s="27"/>
      <c r="R259" s="71"/>
    </row>
    <row r="260" spans="2:18" x14ac:dyDescent="0.2">
      <c r="B260" s="77" t="str">
        <f>IF(F260&lt;&gt;"",1+MAX($B$22:B259),"")</f>
        <v/>
      </c>
      <c r="C260" s="78"/>
      <c r="D260" s="79" t="s">
        <v>291</v>
      </c>
      <c r="E260" s="33"/>
      <c r="F260" s="58"/>
      <c r="G260" s="27"/>
      <c r="H260" s="27"/>
      <c r="I260" s="27"/>
      <c r="J260" s="25"/>
      <c r="K260" s="16"/>
      <c r="L260" s="16"/>
      <c r="M260" s="27"/>
      <c r="N260" s="27"/>
      <c r="O260" s="27"/>
      <c r="P260" s="27"/>
      <c r="Q260" s="27"/>
      <c r="R260" s="71"/>
    </row>
    <row r="261" spans="2:18" x14ac:dyDescent="0.2">
      <c r="B261" s="70">
        <f>IF(F261&lt;&gt;"",1+MAX($B$22:B260),"")</f>
        <v>108</v>
      </c>
      <c r="C261" s="140" t="s">
        <v>283</v>
      </c>
      <c r="D261" s="13" t="s">
        <v>292</v>
      </c>
      <c r="E261" s="33" t="s">
        <v>77</v>
      </c>
      <c r="F261" s="58">
        <v>7</v>
      </c>
      <c r="G261" s="27"/>
      <c r="H261" s="27">
        <f t="shared" si="377"/>
        <v>0</v>
      </c>
      <c r="I261" s="27">
        <f t="shared" si="378"/>
        <v>0</v>
      </c>
      <c r="J261" s="25"/>
      <c r="K261" s="16">
        <f t="shared" si="379"/>
        <v>0</v>
      </c>
      <c r="L261" s="16"/>
      <c r="M261" s="27"/>
      <c r="N261" s="27">
        <f t="shared" si="380"/>
        <v>0</v>
      </c>
      <c r="O261" s="27">
        <f t="shared" si="381"/>
        <v>0</v>
      </c>
      <c r="P261" s="27">
        <f t="shared" si="382"/>
        <v>0</v>
      </c>
      <c r="Q261" s="27">
        <f t="shared" si="383"/>
        <v>0</v>
      </c>
      <c r="R261" s="71"/>
    </row>
    <row r="262" spans="2:18" x14ac:dyDescent="0.2">
      <c r="B262" s="70">
        <f>IF(F262&lt;&gt;"",1+MAX($B$22:B261),"")</f>
        <v>109</v>
      </c>
      <c r="C262" s="145"/>
      <c r="D262" s="13" t="s">
        <v>293</v>
      </c>
      <c r="E262" s="33" t="s">
        <v>77</v>
      </c>
      <c r="F262" s="58">
        <v>5</v>
      </c>
      <c r="G262" s="27"/>
      <c r="H262" s="27">
        <f t="shared" si="377"/>
        <v>0</v>
      </c>
      <c r="I262" s="27">
        <f t="shared" si="378"/>
        <v>0</v>
      </c>
      <c r="J262" s="25"/>
      <c r="K262" s="16">
        <f t="shared" si="379"/>
        <v>0</v>
      </c>
      <c r="L262" s="16"/>
      <c r="M262" s="27"/>
      <c r="N262" s="27">
        <f t="shared" si="380"/>
        <v>0</v>
      </c>
      <c r="O262" s="27">
        <f t="shared" si="381"/>
        <v>0</v>
      </c>
      <c r="P262" s="27">
        <f t="shared" si="382"/>
        <v>0</v>
      </c>
      <c r="Q262" s="27">
        <f t="shared" si="383"/>
        <v>0</v>
      </c>
      <c r="R262" s="71"/>
    </row>
    <row r="263" spans="2:18" x14ac:dyDescent="0.2">
      <c r="B263" s="70" t="str">
        <f>IF(F263&lt;&gt;"",1+MAX($B$22:B262),"")</f>
        <v/>
      </c>
      <c r="C263" s="102"/>
      <c r="D263" s="13"/>
      <c r="E263" s="33"/>
      <c r="F263" s="58"/>
      <c r="G263" s="27"/>
      <c r="H263" s="27"/>
      <c r="I263" s="27"/>
      <c r="J263" s="25"/>
      <c r="K263" s="16"/>
      <c r="L263" s="16"/>
      <c r="M263" s="27"/>
      <c r="N263" s="27"/>
      <c r="O263" s="27"/>
      <c r="P263" s="27"/>
      <c r="Q263" s="27"/>
      <c r="R263" s="71"/>
    </row>
    <row r="264" spans="2:18" x14ac:dyDescent="0.2">
      <c r="B264" s="79" t="str">
        <f>IF(F264&lt;&gt;"",1+MAX($B$22:B263),"")</f>
        <v/>
      </c>
      <c r="C264" s="79"/>
      <c r="D264" s="79" t="s">
        <v>294</v>
      </c>
      <c r="E264" s="33"/>
      <c r="F264" s="58"/>
      <c r="G264" s="27"/>
      <c r="H264" s="27"/>
      <c r="I264" s="27"/>
      <c r="J264" s="25"/>
      <c r="K264" s="16"/>
      <c r="L264" s="16"/>
      <c r="M264" s="27"/>
      <c r="N264" s="27"/>
      <c r="O264" s="27"/>
      <c r="P264" s="27"/>
      <c r="Q264" s="27"/>
      <c r="R264" s="71"/>
    </row>
    <row r="265" spans="2:18" s="22" customFormat="1" x14ac:dyDescent="0.2">
      <c r="B265" s="82">
        <f>IF(F265&lt;&gt;"",1+MAX($B$22:B264),"")</f>
        <v>110</v>
      </c>
      <c r="C265" s="142" t="s">
        <v>295</v>
      </c>
      <c r="D265" s="87" t="s">
        <v>296</v>
      </c>
      <c r="E265" s="85" t="s">
        <v>77</v>
      </c>
      <c r="F265" s="86">
        <v>3</v>
      </c>
      <c r="G265" s="111"/>
      <c r="H265" s="111"/>
      <c r="I265" s="111"/>
      <c r="J265" s="112"/>
      <c r="K265" s="113"/>
      <c r="L265" s="113"/>
      <c r="M265" s="111"/>
      <c r="N265" s="111"/>
      <c r="O265" s="111"/>
      <c r="P265" s="111"/>
      <c r="Q265" s="111"/>
      <c r="R265" s="71"/>
    </row>
    <row r="266" spans="2:18" s="22" customFormat="1" ht="38.25" x14ac:dyDescent="0.2">
      <c r="B266" s="82">
        <f>IF(F266&lt;&gt;"",1+MAX($B$22:B265),"")</f>
        <v>111</v>
      </c>
      <c r="C266" s="144"/>
      <c r="D266" s="87" t="s">
        <v>297</v>
      </c>
      <c r="E266" s="85" t="s">
        <v>77</v>
      </c>
      <c r="F266" s="86">
        <v>2</v>
      </c>
      <c r="G266" s="111"/>
      <c r="H266" s="111"/>
      <c r="I266" s="111"/>
      <c r="J266" s="112"/>
      <c r="K266" s="113"/>
      <c r="L266" s="113"/>
      <c r="M266" s="111"/>
      <c r="N266" s="111"/>
      <c r="O266" s="111"/>
      <c r="P266" s="111"/>
      <c r="Q266" s="111"/>
      <c r="R266" s="71"/>
    </row>
    <row r="267" spans="2:18" s="22" customFormat="1" x14ac:dyDescent="0.2">
      <c r="B267" s="82" t="str">
        <f>IF(F267&lt;&gt;"",1+MAX($B$22:B266),"")</f>
        <v/>
      </c>
      <c r="C267" s="114"/>
      <c r="D267" s="87"/>
      <c r="E267" s="85"/>
      <c r="F267" s="86"/>
      <c r="G267" s="111"/>
      <c r="H267" s="111"/>
      <c r="I267" s="111"/>
      <c r="J267" s="112"/>
      <c r="K267" s="113"/>
      <c r="L267" s="113"/>
      <c r="M267" s="111"/>
      <c r="N267" s="111"/>
      <c r="O267" s="111"/>
      <c r="P267" s="111"/>
      <c r="Q267" s="111"/>
      <c r="R267" s="71"/>
    </row>
    <row r="268" spans="2:18" x14ac:dyDescent="0.2">
      <c r="B268" s="79" t="str">
        <f>IF(F268&lt;&gt;"",1+MAX($B$22:B267),"")</f>
        <v/>
      </c>
      <c r="C268" s="79"/>
      <c r="D268" s="79" t="s">
        <v>298</v>
      </c>
      <c r="E268" s="33"/>
      <c r="F268" s="58"/>
      <c r="G268" s="27"/>
      <c r="H268" s="27"/>
      <c r="I268" s="27"/>
      <c r="J268" s="25"/>
      <c r="K268" s="16"/>
      <c r="L268" s="16"/>
      <c r="M268" s="27"/>
      <c r="N268" s="27"/>
      <c r="O268" s="27"/>
      <c r="P268" s="27"/>
      <c r="Q268" s="27"/>
      <c r="R268" s="71"/>
    </row>
    <row r="269" spans="2:18" x14ac:dyDescent="0.2">
      <c r="B269" s="70">
        <f>IF(F269&lt;&gt;"",1+MAX($B$22:B268),"")</f>
        <v>112</v>
      </c>
      <c r="C269" s="140" t="s">
        <v>299</v>
      </c>
      <c r="D269" s="13" t="s">
        <v>300</v>
      </c>
      <c r="E269" s="33" t="s">
        <v>71</v>
      </c>
      <c r="F269" s="86">
        <v>188.2</v>
      </c>
      <c r="G269" s="27"/>
      <c r="H269" s="27"/>
      <c r="I269" s="27"/>
      <c r="J269" s="25"/>
      <c r="K269" s="16"/>
      <c r="L269" s="16"/>
      <c r="M269" s="27"/>
      <c r="N269" s="27"/>
      <c r="O269" s="27"/>
      <c r="P269" s="27"/>
      <c r="Q269" s="27"/>
      <c r="R269" s="71"/>
    </row>
    <row r="270" spans="2:18" x14ac:dyDescent="0.2">
      <c r="B270" s="70">
        <f>IF(F270&lt;&gt;"",1+MAX($B$22:B269),"")</f>
        <v>113</v>
      </c>
      <c r="C270" s="141"/>
      <c r="D270" s="13" t="s">
        <v>301</v>
      </c>
      <c r="E270" s="33" t="s">
        <v>71</v>
      </c>
      <c r="F270" s="86">
        <v>285.76</v>
      </c>
      <c r="G270" s="27"/>
      <c r="H270" s="27"/>
      <c r="I270" s="27"/>
      <c r="J270" s="25"/>
      <c r="K270" s="16"/>
      <c r="L270" s="16"/>
      <c r="M270" s="27"/>
      <c r="N270" s="27"/>
      <c r="O270" s="27"/>
      <c r="P270" s="27"/>
      <c r="Q270" s="27"/>
      <c r="R270" s="71"/>
    </row>
    <row r="271" spans="2:18" x14ac:dyDescent="0.2">
      <c r="B271" s="70">
        <f>IF(F271&lt;&gt;"",1+MAX($B$22:B270),"")</f>
        <v>114</v>
      </c>
      <c r="C271" s="141"/>
      <c r="D271" s="13" t="s">
        <v>302</v>
      </c>
      <c r="E271" s="33" t="s">
        <v>71</v>
      </c>
      <c r="F271" s="86">
        <v>156.34</v>
      </c>
      <c r="G271" s="27"/>
      <c r="H271" s="27"/>
      <c r="I271" s="27"/>
      <c r="J271" s="25"/>
      <c r="K271" s="16"/>
      <c r="L271" s="16"/>
      <c r="M271" s="27"/>
      <c r="N271" s="27"/>
      <c r="O271" s="27"/>
      <c r="P271" s="27"/>
      <c r="Q271" s="27"/>
      <c r="R271" s="71"/>
    </row>
    <row r="272" spans="2:18" x14ac:dyDescent="0.2">
      <c r="B272" s="70">
        <f>IF(F272&lt;&gt;"",1+MAX($B$22:B271),"")</f>
        <v>115</v>
      </c>
      <c r="C272" s="141"/>
      <c r="D272" s="13" t="s">
        <v>303</v>
      </c>
      <c r="E272" s="33" t="s">
        <v>71</v>
      </c>
      <c r="F272" s="86">
        <v>80.430000000000007</v>
      </c>
      <c r="G272" s="27"/>
      <c r="H272" s="27"/>
      <c r="I272" s="27"/>
      <c r="J272" s="25"/>
      <c r="K272" s="16"/>
      <c r="L272" s="16"/>
      <c r="M272" s="27"/>
      <c r="N272" s="27"/>
      <c r="O272" s="27"/>
      <c r="P272" s="27"/>
      <c r="Q272" s="27"/>
      <c r="R272" s="71"/>
    </row>
    <row r="273" spans="2:18" x14ac:dyDescent="0.2">
      <c r="B273" s="70">
        <f>IF(F273&lt;&gt;"",1+MAX($B$22:B272),"")</f>
        <v>116</v>
      </c>
      <c r="C273" s="141"/>
      <c r="D273" s="13" t="s">
        <v>304</v>
      </c>
      <c r="E273" s="33" t="s">
        <v>71</v>
      </c>
      <c r="F273" s="86">
        <v>117.65</v>
      </c>
      <c r="G273" s="27"/>
      <c r="H273" s="27"/>
      <c r="I273" s="27"/>
      <c r="J273" s="25"/>
      <c r="K273" s="16"/>
      <c r="L273" s="16"/>
      <c r="M273" s="27"/>
      <c r="N273" s="27"/>
      <c r="O273" s="27"/>
      <c r="P273" s="27"/>
      <c r="Q273" s="27"/>
      <c r="R273" s="71"/>
    </row>
    <row r="274" spans="2:18" x14ac:dyDescent="0.2">
      <c r="B274" s="70">
        <f>IF(F274&lt;&gt;"",1+MAX($B$22:B273),"")</f>
        <v>117</v>
      </c>
      <c r="C274" s="145"/>
      <c r="D274" s="13" t="s">
        <v>305</v>
      </c>
      <c r="E274" s="33" t="s">
        <v>71</v>
      </c>
      <c r="F274" s="86">
        <v>25.01</v>
      </c>
      <c r="G274" s="27"/>
      <c r="H274" s="27"/>
      <c r="I274" s="27"/>
      <c r="J274" s="25"/>
      <c r="K274" s="16"/>
      <c r="L274" s="16"/>
      <c r="M274" s="27"/>
      <c r="N274" s="27"/>
      <c r="O274" s="27"/>
      <c r="P274" s="27"/>
      <c r="Q274" s="27"/>
      <c r="R274" s="71"/>
    </row>
    <row r="275" spans="2:18" x14ac:dyDescent="0.2">
      <c r="B275" s="70" t="str">
        <f>IF(F275&lt;&gt;"",1+MAX($B$22:B274),"")</f>
        <v/>
      </c>
      <c r="C275" s="102"/>
      <c r="D275" s="13"/>
      <c r="E275" s="33"/>
      <c r="F275" s="58"/>
      <c r="G275" s="27"/>
      <c r="H275" s="27"/>
      <c r="I275" s="27"/>
      <c r="J275" s="25"/>
      <c r="K275" s="16"/>
      <c r="L275" s="16"/>
      <c r="M275" s="27"/>
      <c r="N275" s="27"/>
      <c r="O275" s="27"/>
      <c r="P275" s="27"/>
      <c r="Q275" s="27"/>
      <c r="R275" s="71"/>
    </row>
    <row r="276" spans="2:18" x14ac:dyDescent="0.2">
      <c r="B276" s="77" t="str">
        <f>IF(F276&lt;&gt;"",1+MAX($B$22:B275),"")</f>
        <v/>
      </c>
      <c r="C276" s="115"/>
      <c r="D276" s="79" t="s">
        <v>374</v>
      </c>
      <c r="E276" s="33"/>
      <c r="F276" s="58"/>
      <c r="G276" s="27"/>
      <c r="H276" s="27"/>
      <c r="I276" s="27"/>
      <c r="J276" s="25"/>
      <c r="K276" s="16"/>
      <c r="L276" s="16"/>
      <c r="M276" s="27"/>
      <c r="N276" s="27"/>
      <c r="O276" s="27"/>
      <c r="P276" s="27"/>
      <c r="Q276" s="27"/>
      <c r="R276" s="71"/>
    </row>
    <row r="277" spans="2:18" ht="25.5" x14ac:dyDescent="0.2">
      <c r="B277" s="70">
        <f>IF(F277&lt;&gt;"",1+MAX($B$22:B276),"")</f>
        <v>118</v>
      </c>
      <c r="C277" s="110" t="s">
        <v>306</v>
      </c>
      <c r="D277" s="13" t="s">
        <v>307</v>
      </c>
      <c r="E277" s="33" t="s">
        <v>77</v>
      </c>
      <c r="F277" s="58">
        <v>3</v>
      </c>
      <c r="G277" s="27"/>
      <c r="H277" s="27"/>
      <c r="I277" s="27"/>
      <c r="J277" s="25"/>
      <c r="K277" s="16"/>
      <c r="L277" s="16"/>
      <c r="M277" s="27"/>
      <c r="N277" s="27"/>
      <c r="O277" s="27"/>
      <c r="P277" s="27"/>
      <c r="Q277" s="27"/>
      <c r="R277" s="71"/>
    </row>
    <row r="278" spans="2:18" x14ac:dyDescent="0.2">
      <c r="B278" s="70" t="str">
        <f>IF(F278&lt;&gt;"",1+MAX($B$22:B277),"")</f>
        <v/>
      </c>
      <c r="C278" s="20"/>
      <c r="D278" s="13"/>
      <c r="E278" s="33"/>
      <c r="F278" s="58"/>
      <c r="G278" s="27"/>
      <c r="H278" s="27">
        <f t="shared" si="371"/>
        <v>0</v>
      </c>
      <c r="I278" s="27">
        <f t="shared" si="370"/>
        <v>0</v>
      </c>
      <c r="J278" s="25"/>
      <c r="K278" s="16">
        <f t="shared" si="372"/>
        <v>0</v>
      </c>
      <c r="L278" s="16"/>
      <c r="M278" s="27"/>
      <c r="N278" s="27">
        <f t="shared" si="373"/>
        <v>0</v>
      </c>
      <c r="O278" s="27">
        <f t="shared" si="374"/>
        <v>0</v>
      </c>
      <c r="P278" s="27">
        <f t="shared" si="375"/>
        <v>0</v>
      </c>
      <c r="Q278" s="27">
        <f t="shared" si="376"/>
        <v>0</v>
      </c>
      <c r="R278" s="71"/>
    </row>
    <row r="279" spans="2:18" s="18" customFormat="1" x14ac:dyDescent="0.2">
      <c r="B279" s="19" t="str">
        <f>IF(F279&lt;&gt;"",1+MAX($B$22:B278),"")</f>
        <v/>
      </c>
      <c r="C279" s="19" t="s">
        <v>51</v>
      </c>
      <c r="D279" s="10" t="s">
        <v>15</v>
      </c>
      <c r="E279" s="146" t="s">
        <v>66</v>
      </c>
      <c r="F279" s="147"/>
      <c r="G279" s="148"/>
      <c r="H279" s="88">
        <f>SUM(I280:I386)</f>
        <v>0</v>
      </c>
      <c r="I279" s="11">
        <f t="shared" ref="I279:I382" si="391">F279*H279</f>
        <v>0</v>
      </c>
      <c r="J279" s="11"/>
      <c r="K279" s="172" t="s">
        <v>67</v>
      </c>
      <c r="L279" s="173"/>
      <c r="M279" s="173"/>
      <c r="N279" s="174"/>
      <c r="O279" s="88">
        <f>SUM(P280:P386)</f>
        <v>0</v>
      </c>
      <c r="P279" s="34">
        <f t="shared" si="7"/>
        <v>0</v>
      </c>
      <c r="Q279" s="38">
        <f t="shared" si="8"/>
        <v>0</v>
      </c>
      <c r="R279" s="69">
        <f>SUM(Q280:Q386)</f>
        <v>0</v>
      </c>
    </row>
    <row r="280" spans="2:18" x14ac:dyDescent="0.2">
      <c r="B280" s="70" t="str">
        <f>IF(F280&lt;&gt;"",1+MAX($B$22:B279),"")</f>
        <v/>
      </c>
      <c r="C280" s="20"/>
      <c r="D280" s="13"/>
      <c r="E280" s="33"/>
      <c r="F280" s="58"/>
      <c r="G280" s="27"/>
      <c r="H280" s="27">
        <f t="shared" ref="H280:H382" si="392">G280*$T$2</f>
        <v>0</v>
      </c>
      <c r="I280" s="27">
        <f t="shared" si="391"/>
        <v>0</v>
      </c>
      <c r="J280" s="25"/>
      <c r="K280" s="16">
        <f t="shared" ref="K280:K382" si="393">F280*J280</f>
        <v>0</v>
      </c>
      <c r="L280" s="16"/>
      <c r="M280" s="27"/>
      <c r="N280" s="27">
        <f t="shared" ref="N280:N382" si="394">M280*$U$2</f>
        <v>0</v>
      </c>
      <c r="O280" s="27">
        <f t="shared" ref="O280:O382" si="395">J280*N280</f>
        <v>0</v>
      </c>
      <c r="P280" s="27">
        <f t="shared" si="7"/>
        <v>0</v>
      </c>
      <c r="Q280" s="27">
        <f t="shared" si="8"/>
        <v>0</v>
      </c>
      <c r="R280" s="71"/>
    </row>
    <row r="281" spans="2:18" x14ac:dyDescent="0.2">
      <c r="B281" s="77" t="str">
        <f>IF(F281&lt;&gt;"",1+MAX($B$22:B280),"")</f>
        <v/>
      </c>
      <c r="C281" s="78"/>
      <c r="D281" s="79" t="s">
        <v>75</v>
      </c>
      <c r="E281" s="33"/>
      <c r="F281" s="58"/>
      <c r="G281" s="27"/>
      <c r="H281" s="27">
        <f t="shared" si="392"/>
        <v>0</v>
      </c>
      <c r="I281" s="27">
        <f t="shared" si="391"/>
        <v>0</v>
      </c>
      <c r="J281" s="25"/>
      <c r="K281" s="16">
        <f t="shared" si="393"/>
        <v>0</v>
      </c>
      <c r="L281" s="16"/>
      <c r="M281" s="27"/>
      <c r="N281" s="27">
        <f t="shared" si="394"/>
        <v>0</v>
      </c>
      <c r="O281" s="27">
        <f t="shared" si="395"/>
        <v>0</v>
      </c>
      <c r="P281" s="27">
        <f t="shared" si="7"/>
        <v>0</v>
      </c>
      <c r="Q281" s="27">
        <f t="shared" si="8"/>
        <v>0</v>
      </c>
      <c r="R281" s="71"/>
    </row>
    <row r="282" spans="2:18" s="22" customFormat="1" x14ac:dyDescent="0.2">
      <c r="B282" s="82" t="str">
        <f>IF(F282&lt;&gt;"",1+MAX($B$22:B281),"")</f>
        <v/>
      </c>
      <c r="C282" s="83"/>
      <c r="D282" s="84"/>
      <c r="E282" s="85"/>
      <c r="F282" s="86"/>
      <c r="G282" s="27"/>
      <c r="H282" s="27">
        <f t="shared" si="392"/>
        <v>0</v>
      </c>
      <c r="I282" s="27">
        <f t="shared" si="391"/>
        <v>0</v>
      </c>
      <c r="J282" s="25"/>
      <c r="K282" s="16">
        <f t="shared" si="393"/>
        <v>0</v>
      </c>
      <c r="L282" s="16"/>
      <c r="M282" s="27"/>
      <c r="N282" s="27">
        <f t="shared" si="394"/>
        <v>0</v>
      </c>
      <c r="O282" s="27">
        <f t="shared" si="395"/>
        <v>0</v>
      </c>
      <c r="P282" s="27">
        <f t="shared" si="7"/>
        <v>0</v>
      </c>
      <c r="Q282" s="27">
        <f t="shared" si="8"/>
        <v>0</v>
      </c>
      <c r="R282" s="71"/>
    </row>
    <row r="283" spans="2:18" x14ac:dyDescent="0.2">
      <c r="B283" s="70" t="str">
        <f>IF(F283&lt;&gt;"",1+MAX($B$22:B282),"")</f>
        <v/>
      </c>
      <c r="C283" s="89"/>
      <c r="D283" s="80" t="s">
        <v>266</v>
      </c>
      <c r="E283" s="33"/>
      <c r="F283" s="58"/>
      <c r="G283" s="27"/>
      <c r="H283" s="27">
        <f>G283*$T$2</f>
        <v>0</v>
      </c>
      <c r="I283" s="27">
        <f>F283*H283</f>
        <v>0</v>
      </c>
      <c r="J283" s="25"/>
      <c r="K283" s="16">
        <f>F283*J283</f>
        <v>0</v>
      </c>
      <c r="L283" s="16"/>
      <c r="M283" s="27"/>
      <c r="N283" s="27">
        <f>M283*$U$2</f>
        <v>0</v>
      </c>
      <c r="O283" s="27">
        <f>J283*N283</f>
        <v>0</v>
      </c>
      <c r="P283" s="27">
        <f>F283*O283</f>
        <v>0</v>
      </c>
      <c r="Q283" s="27">
        <f>I283+P283</f>
        <v>0</v>
      </c>
      <c r="R283" s="71"/>
    </row>
    <row r="284" spans="2:18" x14ac:dyDescent="0.2">
      <c r="B284" s="70">
        <f>IF(F284&lt;&gt;"",1+MAX($B$22:B283),"")</f>
        <v>119</v>
      </c>
      <c r="C284" s="140" t="s">
        <v>418</v>
      </c>
      <c r="D284" s="13" t="s">
        <v>267</v>
      </c>
      <c r="E284" s="33" t="s">
        <v>71</v>
      </c>
      <c r="F284" s="58">
        <f>(135*20.83)*1+(110*21.75)*1+(125*22.67)*1+(40*9.42)*1+(18*20)*1+(18*9.5)+(18*11.16)+(109*14)*1+(12*21.33)*2+(58*11.16)*2+(25*20.83)*2+(48*21)*2</f>
        <v>15536.959999999997</v>
      </c>
      <c r="G284" s="27"/>
      <c r="H284" s="27">
        <f t="shared" ref="H284:H304" si="396">G284*$T$2</f>
        <v>0</v>
      </c>
      <c r="I284" s="27">
        <f t="shared" ref="I284:I304" si="397">F284*H284</f>
        <v>0</v>
      </c>
      <c r="J284" s="25"/>
      <c r="K284" s="16">
        <f t="shared" ref="K284:K304" si="398">F284*J284</f>
        <v>0</v>
      </c>
      <c r="L284" s="16"/>
      <c r="M284" s="27"/>
      <c r="N284" s="27">
        <f t="shared" ref="N284:N304" si="399">M284*$U$2</f>
        <v>0</v>
      </c>
      <c r="O284" s="27">
        <f t="shared" ref="O284:O304" si="400">J284*N284</f>
        <v>0</v>
      </c>
      <c r="P284" s="27">
        <f t="shared" ref="P284:P304" si="401">F284*O284</f>
        <v>0</v>
      </c>
      <c r="Q284" s="27">
        <f t="shared" ref="Q284:Q304" si="402">I284+P284</f>
        <v>0</v>
      </c>
      <c r="R284" s="71"/>
    </row>
    <row r="285" spans="2:18" x14ac:dyDescent="0.2">
      <c r="B285" s="70">
        <f>IF(F285&lt;&gt;"",1+MAX($B$22:B284),"")</f>
        <v>120</v>
      </c>
      <c r="C285" s="141"/>
      <c r="D285" s="81" t="s">
        <v>76</v>
      </c>
      <c r="E285" s="33" t="s">
        <v>77</v>
      </c>
      <c r="F285" s="58">
        <f>F284/32</f>
        <v>485.52999999999992</v>
      </c>
      <c r="G285" s="27"/>
      <c r="H285" s="27">
        <f t="shared" si="396"/>
        <v>0</v>
      </c>
      <c r="I285" s="27">
        <f t="shared" si="397"/>
        <v>0</v>
      </c>
      <c r="J285" s="25"/>
      <c r="K285" s="16">
        <f t="shared" si="398"/>
        <v>0</v>
      </c>
      <c r="L285" s="16"/>
      <c r="M285" s="27"/>
      <c r="N285" s="27">
        <f t="shared" si="399"/>
        <v>0</v>
      </c>
      <c r="O285" s="27">
        <f t="shared" si="400"/>
        <v>0</v>
      </c>
      <c r="P285" s="27">
        <f t="shared" si="401"/>
        <v>0</v>
      </c>
      <c r="Q285" s="27">
        <f t="shared" si="402"/>
        <v>0</v>
      </c>
      <c r="R285" s="71"/>
    </row>
    <row r="286" spans="2:18" x14ac:dyDescent="0.2">
      <c r="B286" s="70">
        <f>IF(F286&lt;&gt;"",1+MAX($B$22:B285),"")</f>
        <v>121</v>
      </c>
      <c r="C286" s="141"/>
      <c r="D286" s="81" t="s">
        <v>78</v>
      </c>
      <c r="E286" s="33" t="s">
        <v>79</v>
      </c>
      <c r="F286" s="58">
        <f>F284*0.031</f>
        <v>481.64575999999994</v>
      </c>
      <c r="G286" s="27"/>
      <c r="H286" s="27">
        <f t="shared" si="396"/>
        <v>0</v>
      </c>
      <c r="I286" s="27">
        <f t="shared" si="397"/>
        <v>0</v>
      </c>
      <c r="J286" s="25"/>
      <c r="K286" s="16">
        <f t="shared" si="398"/>
        <v>0</v>
      </c>
      <c r="L286" s="16"/>
      <c r="M286" s="27"/>
      <c r="N286" s="27">
        <f t="shared" si="399"/>
        <v>0</v>
      </c>
      <c r="O286" s="27">
        <f t="shared" si="400"/>
        <v>0</v>
      </c>
      <c r="P286" s="27">
        <f t="shared" si="401"/>
        <v>0</v>
      </c>
      <c r="Q286" s="27">
        <f t="shared" si="402"/>
        <v>0</v>
      </c>
      <c r="R286" s="71"/>
    </row>
    <row r="287" spans="2:18" x14ac:dyDescent="0.2">
      <c r="B287" s="70">
        <f>IF(F287&lt;&gt;"",1+MAX($B$22:B286),"")</f>
        <v>122</v>
      </c>
      <c r="C287" s="141"/>
      <c r="D287" s="81" t="s">
        <v>80</v>
      </c>
      <c r="E287" s="33" t="s">
        <v>81</v>
      </c>
      <c r="F287" s="58">
        <f>F285*12/500</f>
        <v>11.652719999999997</v>
      </c>
      <c r="G287" s="27"/>
      <c r="H287" s="27">
        <f t="shared" si="396"/>
        <v>0</v>
      </c>
      <c r="I287" s="27">
        <f t="shared" si="397"/>
        <v>0</v>
      </c>
      <c r="J287" s="25"/>
      <c r="K287" s="16">
        <f t="shared" si="398"/>
        <v>0</v>
      </c>
      <c r="L287" s="16"/>
      <c r="M287" s="27"/>
      <c r="N287" s="27">
        <f t="shared" si="399"/>
        <v>0</v>
      </c>
      <c r="O287" s="27">
        <f t="shared" si="400"/>
        <v>0</v>
      </c>
      <c r="P287" s="27">
        <f t="shared" si="401"/>
        <v>0</v>
      </c>
      <c r="Q287" s="27">
        <f t="shared" si="402"/>
        <v>0</v>
      </c>
      <c r="R287" s="71"/>
    </row>
    <row r="288" spans="2:18" x14ac:dyDescent="0.2">
      <c r="B288" s="70">
        <f>IF(F288&lt;&gt;"",1+MAX($B$22:B287),"")</f>
        <v>123</v>
      </c>
      <c r="C288" s="141"/>
      <c r="D288" s="81" t="s">
        <v>82</v>
      </c>
      <c r="E288" s="33" t="s">
        <v>83</v>
      </c>
      <c r="F288" s="58">
        <f>F285*48/280</f>
        <v>83.233714285714271</v>
      </c>
      <c r="G288" s="27"/>
      <c r="H288" s="27">
        <f t="shared" si="396"/>
        <v>0</v>
      </c>
      <c r="I288" s="27">
        <f t="shared" si="397"/>
        <v>0</v>
      </c>
      <c r="J288" s="25"/>
      <c r="K288" s="16">
        <f t="shared" si="398"/>
        <v>0</v>
      </c>
      <c r="L288" s="16"/>
      <c r="M288" s="27"/>
      <c r="N288" s="27">
        <f t="shared" si="399"/>
        <v>0</v>
      </c>
      <c r="O288" s="27">
        <f t="shared" si="400"/>
        <v>0</v>
      </c>
      <c r="P288" s="27">
        <f t="shared" si="401"/>
        <v>0</v>
      </c>
      <c r="Q288" s="27">
        <f t="shared" si="402"/>
        <v>0</v>
      </c>
      <c r="R288" s="71"/>
    </row>
    <row r="289" spans="2:18" x14ac:dyDescent="0.2">
      <c r="B289" s="70">
        <f>IF(F289&lt;&gt;"",1+MAX($B$22:B288),"")</f>
        <v>124</v>
      </c>
      <c r="C289" s="141"/>
      <c r="D289" s="81" t="s">
        <v>84</v>
      </c>
      <c r="E289" s="33" t="s">
        <v>83</v>
      </c>
      <c r="F289" s="58">
        <f>F284*0.53</f>
        <v>8234.5887999999995</v>
      </c>
      <c r="G289" s="27"/>
      <c r="H289" s="27">
        <f t="shared" si="396"/>
        <v>0</v>
      </c>
      <c r="I289" s="27">
        <f t="shared" si="397"/>
        <v>0</v>
      </c>
      <c r="J289" s="25"/>
      <c r="K289" s="16">
        <f t="shared" si="398"/>
        <v>0</v>
      </c>
      <c r="L289" s="16"/>
      <c r="M289" s="27"/>
      <c r="N289" s="27">
        <f t="shared" si="399"/>
        <v>0</v>
      </c>
      <c r="O289" s="27">
        <f t="shared" si="400"/>
        <v>0</v>
      </c>
      <c r="P289" s="27">
        <f t="shared" si="401"/>
        <v>0</v>
      </c>
      <c r="Q289" s="27">
        <f t="shared" si="402"/>
        <v>0</v>
      </c>
      <c r="R289" s="71"/>
    </row>
    <row r="290" spans="2:18" x14ac:dyDescent="0.2">
      <c r="B290" s="70" t="str">
        <f>IF(F290&lt;&gt;"",1+MAX($B$22:B289),"")</f>
        <v/>
      </c>
      <c r="C290" s="141"/>
      <c r="D290" s="13"/>
      <c r="E290" s="33"/>
      <c r="F290" s="58"/>
      <c r="G290" s="27"/>
      <c r="H290" s="27">
        <f t="shared" si="396"/>
        <v>0</v>
      </c>
      <c r="I290" s="27">
        <f t="shared" si="397"/>
        <v>0</v>
      </c>
      <c r="J290" s="25"/>
      <c r="K290" s="16">
        <f t="shared" si="398"/>
        <v>0</v>
      </c>
      <c r="L290" s="16"/>
      <c r="M290" s="27"/>
      <c r="N290" s="27">
        <f t="shared" si="399"/>
        <v>0</v>
      </c>
      <c r="O290" s="27">
        <f t="shared" si="400"/>
        <v>0</v>
      </c>
      <c r="P290" s="27">
        <f t="shared" si="401"/>
        <v>0</v>
      </c>
      <c r="Q290" s="27">
        <f t="shared" si="402"/>
        <v>0</v>
      </c>
      <c r="R290" s="71"/>
    </row>
    <row r="291" spans="2:18" x14ac:dyDescent="0.2">
      <c r="B291" s="70">
        <f>IF(F291&lt;&gt;"",1+MAX($B$22:B290),"")</f>
        <v>125</v>
      </c>
      <c r="C291" s="141"/>
      <c r="D291" s="13" t="s">
        <v>406</v>
      </c>
      <c r="E291" s="33" t="s">
        <v>71</v>
      </c>
      <c r="F291" s="58">
        <f>(32*9.42)*1+(32*9.42)*2+(18*9.42)*1</f>
        <v>1073.8799999999999</v>
      </c>
      <c r="G291" s="27"/>
      <c r="H291" s="27">
        <f t="shared" si="396"/>
        <v>0</v>
      </c>
      <c r="I291" s="27">
        <f t="shared" si="397"/>
        <v>0</v>
      </c>
      <c r="J291" s="25"/>
      <c r="K291" s="16">
        <f t="shared" si="398"/>
        <v>0</v>
      </c>
      <c r="L291" s="16"/>
      <c r="M291" s="27"/>
      <c r="N291" s="27">
        <f t="shared" si="399"/>
        <v>0</v>
      </c>
      <c r="O291" s="27">
        <f t="shared" si="400"/>
        <v>0</v>
      </c>
      <c r="P291" s="27">
        <f t="shared" si="401"/>
        <v>0</v>
      </c>
      <c r="Q291" s="27">
        <f t="shared" si="402"/>
        <v>0</v>
      </c>
      <c r="R291" s="71"/>
    </row>
    <row r="292" spans="2:18" x14ac:dyDescent="0.2">
      <c r="B292" s="70">
        <f>IF(F292&lt;&gt;"",1+MAX($B$22:B291),"")</f>
        <v>126</v>
      </c>
      <c r="C292" s="141"/>
      <c r="D292" s="81" t="s">
        <v>76</v>
      </c>
      <c r="E292" s="33" t="s">
        <v>77</v>
      </c>
      <c r="F292" s="58">
        <f>F291/32</f>
        <v>33.558749999999996</v>
      </c>
      <c r="G292" s="27"/>
      <c r="H292" s="27">
        <f t="shared" si="396"/>
        <v>0</v>
      </c>
      <c r="I292" s="27">
        <f t="shared" si="397"/>
        <v>0</v>
      </c>
      <c r="J292" s="25"/>
      <c r="K292" s="16">
        <f t="shared" si="398"/>
        <v>0</v>
      </c>
      <c r="L292" s="16"/>
      <c r="M292" s="27"/>
      <c r="N292" s="27">
        <f t="shared" si="399"/>
        <v>0</v>
      </c>
      <c r="O292" s="27">
        <f t="shared" si="400"/>
        <v>0</v>
      </c>
      <c r="P292" s="27">
        <f t="shared" si="401"/>
        <v>0</v>
      </c>
      <c r="Q292" s="27">
        <f t="shared" si="402"/>
        <v>0</v>
      </c>
      <c r="R292" s="71"/>
    </row>
    <row r="293" spans="2:18" x14ac:dyDescent="0.2">
      <c r="B293" s="70">
        <f>IF(F293&lt;&gt;"",1+MAX($B$22:B292),"")</f>
        <v>127</v>
      </c>
      <c r="C293" s="141"/>
      <c r="D293" s="81" t="s">
        <v>78</v>
      </c>
      <c r="E293" s="33" t="s">
        <v>79</v>
      </c>
      <c r="F293" s="58">
        <f>F291*0.031</f>
        <v>33.290279999999996</v>
      </c>
      <c r="G293" s="27"/>
      <c r="H293" s="27">
        <f t="shared" si="396"/>
        <v>0</v>
      </c>
      <c r="I293" s="27">
        <f t="shared" si="397"/>
        <v>0</v>
      </c>
      <c r="J293" s="25"/>
      <c r="K293" s="16">
        <f t="shared" si="398"/>
        <v>0</v>
      </c>
      <c r="L293" s="16"/>
      <c r="M293" s="27"/>
      <c r="N293" s="27">
        <f t="shared" si="399"/>
        <v>0</v>
      </c>
      <c r="O293" s="27">
        <f t="shared" si="400"/>
        <v>0</v>
      </c>
      <c r="P293" s="27">
        <f t="shared" si="401"/>
        <v>0</v>
      </c>
      <c r="Q293" s="27">
        <f t="shared" si="402"/>
        <v>0</v>
      </c>
      <c r="R293" s="71"/>
    </row>
    <row r="294" spans="2:18" x14ac:dyDescent="0.2">
      <c r="B294" s="70">
        <f>IF(F294&lt;&gt;"",1+MAX($B$22:B293),"")</f>
        <v>128</v>
      </c>
      <c r="C294" s="141"/>
      <c r="D294" s="81" t="s">
        <v>80</v>
      </c>
      <c r="E294" s="33" t="s">
        <v>81</v>
      </c>
      <c r="F294" s="58">
        <f>F292*12/500</f>
        <v>0.80540999999999985</v>
      </c>
      <c r="G294" s="27"/>
      <c r="H294" s="27">
        <f t="shared" si="396"/>
        <v>0</v>
      </c>
      <c r="I294" s="27">
        <f t="shared" si="397"/>
        <v>0</v>
      </c>
      <c r="J294" s="25"/>
      <c r="K294" s="16">
        <f t="shared" si="398"/>
        <v>0</v>
      </c>
      <c r="L294" s="16"/>
      <c r="M294" s="27"/>
      <c r="N294" s="27">
        <f t="shared" si="399"/>
        <v>0</v>
      </c>
      <c r="O294" s="27">
        <f t="shared" si="400"/>
        <v>0</v>
      </c>
      <c r="P294" s="27">
        <f t="shared" si="401"/>
        <v>0</v>
      </c>
      <c r="Q294" s="27">
        <f t="shared" si="402"/>
        <v>0</v>
      </c>
      <c r="R294" s="71"/>
    </row>
    <row r="295" spans="2:18" x14ac:dyDescent="0.2">
      <c r="B295" s="70">
        <f>IF(F295&lt;&gt;"",1+MAX($B$22:B294),"")</f>
        <v>129</v>
      </c>
      <c r="C295" s="141"/>
      <c r="D295" s="81" t="s">
        <v>82</v>
      </c>
      <c r="E295" s="33" t="s">
        <v>83</v>
      </c>
      <c r="F295" s="58">
        <f>F292*48/280</f>
        <v>5.7529285714285701</v>
      </c>
      <c r="G295" s="27"/>
      <c r="H295" s="27">
        <f t="shared" si="396"/>
        <v>0</v>
      </c>
      <c r="I295" s="27">
        <f t="shared" si="397"/>
        <v>0</v>
      </c>
      <c r="J295" s="25"/>
      <c r="K295" s="16">
        <f t="shared" si="398"/>
        <v>0</v>
      </c>
      <c r="L295" s="16"/>
      <c r="M295" s="27"/>
      <c r="N295" s="27">
        <f t="shared" si="399"/>
        <v>0</v>
      </c>
      <c r="O295" s="27">
        <f t="shared" si="400"/>
        <v>0</v>
      </c>
      <c r="P295" s="27">
        <f t="shared" si="401"/>
        <v>0</v>
      </c>
      <c r="Q295" s="27">
        <f t="shared" si="402"/>
        <v>0</v>
      </c>
      <c r="R295" s="71"/>
    </row>
    <row r="296" spans="2:18" x14ac:dyDescent="0.2">
      <c r="B296" s="70">
        <f>IF(F296&lt;&gt;"",1+MAX($B$22:B295),"")</f>
        <v>130</v>
      </c>
      <c r="C296" s="141"/>
      <c r="D296" s="81" t="s">
        <v>84</v>
      </c>
      <c r="E296" s="33" t="s">
        <v>83</v>
      </c>
      <c r="F296" s="58">
        <f>F291*0.53</f>
        <v>569.15639999999996</v>
      </c>
      <c r="G296" s="27"/>
      <c r="H296" s="27">
        <f t="shared" si="396"/>
        <v>0</v>
      </c>
      <c r="I296" s="27">
        <f t="shared" si="397"/>
        <v>0</v>
      </c>
      <c r="J296" s="25"/>
      <c r="K296" s="16">
        <f t="shared" si="398"/>
        <v>0</v>
      </c>
      <c r="L296" s="16"/>
      <c r="M296" s="27"/>
      <c r="N296" s="27">
        <f t="shared" si="399"/>
        <v>0</v>
      </c>
      <c r="O296" s="27">
        <f t="shared" si="400"/>
        <v>0</v>
      </c>
      <c r="P296" s="27">
        <f t="shared" si="401"/>
        <v>0</v>
      </c>
      <c r="Q296" s="27">
        <f t="shared" si="402"/>
        <v>0</v>
      </c>
      <c r="R296" s="71"/>
    </row>
    <row r="297" spans="2:18" x14ac:dyDescent="0.2">
      <c r="B297" s="70" t="str">
        <f>IF(F297&lt;&gt;"",1+MAX($B$22:B296),"")</f>
        <v/>
      </c>
      <c r="C297" s="141"/>
      <c r="D297" s="13"/>
      <c r="E297" s="33"/>
      <c r="F297" s="58"/>
      <c r="G297" s="27"/>
      <c r="H297" s="27">
        <f t="shared" si="396"/>
        <v>0</v>
      </c>
      <c r="I297" s="27">
        <f t="shared" si="397"/>
        <v>0</v>
      </c>
      <c r="J297" s="25"/>
      <c r="K297" s="16">
        <f t="shared" si="398"/>
        <v>0</v>
      </c>
      <c r="L297" s="16"/>
      <c r="M297" s="27"/>
      <c r="N297" s="27">
        <f t="shared" si="399"/>
        <v>0</v>
      </c>
      <c r="O297" s="27">
        <f t="shared" si="400"/>
        <v>0</v>
      </c>
      <c r="P297" s="27">
        <f t="shared" si="401"/>
        <v>0</v>
      </c>
      <c r="Q297" s="27">
        <f t="shared" si="402"/>
        <v>0</v>
      </c>
      <c r="R297" s="71"/>
    </row>
    <row r="298" spans="2:18" x14ac:dyDescent="0.2">
      <c r="B298" s="70">
        <f>IF(F298&lt;&gt;"",1+MAX($B$22:B297),"")</f>
        <v>131</v>
      </c>
      <c r="C298" s="141"/>
      <c r="D298" s="87" t="s">
        <v>268</v>
      </c>
      <c r="E298" s="33" t="s">
        <v>71</v>
      </c>
      <c r="F298" s="86">
        <v>114</v>
      </c>
      <c r="G298" s="27"/>
      <c r="H298" s="27">
        <f t="shared" si="396"/>
        <v>0</v>
      </c>
      <c r="I298" s="27">
        <f t="shared" si="397"/>
        <v>0</v>
      </c>
      <c r="J298" s="25"/>
      <c r="K298" s="16">
        <f t="shared" si="398"/>
        <v>0</v>
      </c>
      <c r="L298" s="16"/>
      <c r="M298" s="27"/>
      <c r="N298" s="27">
        <f t="shared" si="399"/>
        <v>0</v>
      </c>
      <c r="O298" s="27">
        <f t="shared" si="400"/>
        <v>0</v>
      </c>
      <c r="P298" s="27">
        <f t="shared" si="401"/>
        <v>0</v>
      </c>
      <c r="Q298" s="27">
        <f t="shared" si="402"/>
        <v>0</v>
      </c>
      <c r="R298" s="71"/>
    </row>
    <row r="299" spans="2:18" x14ac:dyDescent="0.2">
      <c r="B299" s="70">
        <f>IF(F299&lt;&gt;"",1+MAX($B$22:B298),"")</f>
        <v>132</v>
      </c>
      <c r="C299" s="141"/>
      <c r="D299" s="81" t="s">
        <v>76</v>
      </c>
      <c r="E299" s="33" t="s">
        <v>77</v>
      </c>
      <c r="F299" s="58">
        <f>F298/32</f>
        <v>3.5625</v>
      </c>
      <c r="G299" s="27"/>
      <c r="H299" s="27">
        <f t="shared" si="396"/>
        <v>0</v>
      </c>
      <c r="I299" s="27">
        <f t="shared" si="397"/>
        <v>0</v>
      </c>
      <c r="J299" s="25"/>
      <c r="K299" s="16">
        <f t="shared" si="398"/>
        <v>0</v>
      </c>
      <c r="L299" s="16"/>
      <c r="M299" s="27"/>
      <c r="N299" s="27">
        <f t="shared" si="399"/>
        <v>0</v>
      </c>
      <c r="O299" s="27">
        <f t="shared" si="400"/>
        <v>0</v>
      </c>
      <c r="P299" s="27">
        <f t="shared" si="401"/>
        <v>0</v>
      </c>
      <c r="Q299" s="27">
        <f t="shared" si="402"/>
        <v>0</v>
      </c>
      <c r="R299" s="71"/>
    </row>
    <row r="300" spans="2:18" x14ac:dyDescent="0.2">
      <c r="B300" s="70">
        <f>IF(F300&lt;&gt;"",1+MAX($B$22:B299),"")</f>
        <v>133</v>
      </c>
      <c r="C300" s="141"/>
      <c r="D300" s="81" t="s">
        <v>78</v>
      </c>
      <c r="E300" s="33" t="s">
        <v>79</v>
      </c>
      <c r="F300" s="58">
        <f>F298*0.031</f>
        <v>3.5339999999999998</v>
      </c>
      <c r="G300" s="27"/>
      <c r="H300" s="27">
        <f t="shared" si="396"/>
        <v>0</v>
      </c>
      <c r="I300" s="27">
        <f t="shared" si="397"/>
        <v>0</v>
      </c>
      <c r="J300" s="25"/>
      <c r="K300" s="16">
        <f t="shared" si="398"/>
        <v>0</v>
      </c>
      <c r="L300" s="16"/>
      <c r="M300" s="27"/>
      <c r="N300" s="27">
        <f t="shared" si="399"/>
        <v>0</v>
      </c>
      <c r="O300" s="27">
        <f t="shared" si="400"/>
        <v>0</v>
      </c>
      <c r="P300" s="27">
        <f t="shared" si="401"/>
        <v>0</v>
      </c>
      <c r="Q300" s="27">
        <f t="shared" si="402"/>
        <v>0</v>
      </c>
      <c r="R300" s="71"/>
    </row>
    <row r="301" spans="2:18" x14ac:dyDescent="0.2">
      <c r="B301" s="70">
        <f>IF(F301&lt;&gt;"",1+MAX($B$22:B300),"")</f>
        <v>134</v>
      </c>
      <c r="C301" s="141"/>
      <c r="D301" s="81" t="s">
        <v>80</v>
      </c>
      <c r="E301" s="33" t="s">
        <v>81</v>
      </c>
      <c r="F301" s="58">
        <f>F299*12/500</f>
        <v>8.5500000000000007E-2</v>
      </c>
      <c r="G301" s="27"/>
      <c r="H301" s="27">
        <f t="shared" si="396"/>
        <v>0</v>
      </c>
      <c r="I301" s="27">
        <f t="shared" si="397"/>
        <v>0</v>
      </c>
      <c r="J301" s="25"/>
      <c r="K301" s="16">
        <f t="shared" si="398"/>
        <v>0</v>
      </c>
      <c r="L301" s="16"/>
      <c r="M301" s="27"/>
      <c r="N301" s="27">
        <f t="shared" si="399"/>
        <v>0</v>
      </c>
      <c r="O301" s="27">
        <f t="shared" si="400"/>
        <v>0</v>
      </c>
      <c r="P301" s="27">
        <f t="shared" si="401"/>
        <v>0</v>
      </c>
      <c r="Q301" s="27">
        <f t="shared" si="402"/>
        <v>0</v>
      </c>
      <c r="R301" s="71"/>
    </row>
    <row r="302" spans="2:18" x14ac:dyDescent="0.2">
      <c r="B302" s="70">
        <f>IF(F302&lt;&gt;"",1+MAX($B$22:B301),"")</f>
        <v>135</v>
      </c>
      <c r="C302" s="141"/>
      <c r="D302" s="81" t="s">
        <v>82</v>
      </c>
      <c r="E302" s="33" t="s">
        <v>83</v>
      </c>
      <c r="F302" s="58">
        <f>F299*48/280</f>
        <v>0.61071428571428577</v>
      </c>
      <c r="G302" s="27"/>
      <c r="H302" s="27">
        <f t="shared" si="396"/>
        <v>0</v>
      </c>
      <c r="I302" s="27">
        <f t="shared" si="397"/>
        <v>0</v>
      </c>
      <c r="J302" s="25"/>
      <c r="K302" s="16">
        <f t="shared" si="398"/>
        <v>0</v>
      </c>
      <c r="L302" s="16"/>
      <c r="M302" s="27"/>
      <c r="N302" s="27">
        <f t="shared" si="399"/>
        <v>0</v>
      </c>
      <c r="O302" s="27">
        <f t="shared" si="400"/>
        <v>0</v>
      </c>
      <c r="P302" s="27">
        <f t="shared" si="401"/>
        <v>0</v>
      </c>
      <c r="Q302" s="27">
        <f t="shared" si="402"/>
        <v>0</v>
      </c>
      <c r="R302" s="71"/>
    </row>
    <row r="303" spans="2:18" x14ac:dyDescent="0.2">
      <c r="B303" s="70">
        <f>IF(F303&lt;&gt;"",1+MAX($B$22:B302),"")</f>
        <v>136</v>
      </c>
      <c r="C303" s="141"/>
      <c r="D303" s="81" t="s">
        <v>84</v>
      </c>
      <c r="E303" s="33" t="s">
        <v>83</v>
      </c>
      <c r="F303" s="58">
        <f>F298*0.53</f>
        <v>60.42</v>
      </c>
      <c r="G303" s="27"/>
      <c r="H303" s="27">
        <f t="shared" si="396"/>
        <v>0</v>
      </c>
      <c r="I303" s="27">
        <f t="shared" si="397"/>
        <v>0</v>
      </c>
      <c r="J303" s="25"/>
      <c r="K303" s="16">
        <f t="shared" si="398"/>
        <v>0</v>
      </c>
      <c r="L303" s="16"/>
      <c r="M303" s="27"/>
      <c r="N303" s="27">
        <f t="shared" si="399"/>
        <v>0</v>
      </c>
      <c r="O303" s="27">
        <f t="shared" si="400"/>
        <v>0</v>
      </c>
      <c r="P303" s="27">
        <f t="shared" si="401"/>
        <v>0</v>
      </c>
      <c r="Q303" s="27">
        <f t="shared" si="402"/>
        <v>0</v>
      </c>
      <c r="R303" s="71"/>
    </row>
    <row r="304" spans="2:18" x14ac:dyDescent="0.2">
      <c r="B304" s="70" t="str">
        <f>IF(F304&lt;&gt;"",1+MAX($B$22:B303),"")</f>
        <v/>
      </c>
      <c r="C304" s="141"/>
      <c r="D304" s="13"/>
      <c r="E304" s="33"/>
      <c r="F304" s="58"/>
      <c r="G304" s="27"/>
      <c r="H304" s="27">
        <f t="shared" si="396"/>
        <v>0</v>
      </c>
      <c r="I304" s="27">
        <f t="shared" si="397"/>
        <v>0</v>
      </c>
      <c r="J304" s="25"/>
      <c r="K304" s="16">
        <f t="shared" si="398"/>
        <v>0</v>
      </c>
      <c r="L304" s="16"/>
      <c r="M304" s="27"/>
      <c r="N304" s="27">
        <f t="shared" si="399"/>
        <v>0</v>
      </c>
      <c r="O304" s="27">
        <f t="shared" si="400"/>
        <v>0</v>
      </c>
      <c r="P304" s="27">
        <f t="shared" si="401"/>
        <v>0</v>
      </c>
      <c r="Q304" s="27">
        <f t="shared" si="402"/>
        <v>0</v>
      </c>
      <c r="R304" s="71"/>
    </row>
    <row r="305" spans="2:18" x14ac:dyDescent="0.2">
      <c r="B305" s="70">
        <f>IF(F305&lt;&gt;"",1+MAX($B$22:B304),"")</f>
        <v>137</v>
      </c>
      <c r="C305" s="141"/>
      <c r="D305" s="13" t="s">
        <v>281</v>
      </c>
      <c r="E305" s="33" t="s">
        <v>71</v>
      </c>
      <c r="F305" s="58">
        <f>(144*20.83)*1+(119*21.75)*1+(131*22.67)*1+(13*21)+(170*6.42)+(243*3.75)*2</f>
        <v>11744.44</v>
      </c>
      <c r="G305" s="27"/>
      <c r="H305" s="27">
        <f t="shared" ref="H305:H311" si="403">G305*$T$2</f>
        <v>0</v>
      </c>
      <c r="I305" s="27">
        <f t="shared" ref="I305:I311" si="404">F305*H305</f>
        <v>0</v>
      </c>
      <c r="J305" s="25"/>
      <c r="K305" s="16">
        <f t="shared" ref="K305:K311" si="405">F305*J305</f>
        <v>0</v>
      </c>
      <c r="L305" s="16"/>
      <c r="M305" s="27"/>
      <c r="N305" s="27">
        <f t="shared" ref="N305:N311" si="406">M305*$U$2</f>
        <v>0</v>
      </c>
      <c r="O305" s="27">
        <f t="shared" ref="O305:O311" si="407">J305*N305</f>
        <v>0</v>
      </c>
      <c r="P305" s="27">
        <f t="shared" ref="P305:P311" si="408">F305*O305</f>
        <v>0</v>
      </c>
      <c r="Q305" s="27">
        <f t="shared" ref="Q305:Q311" si="409">I305+P305</f>
        <v>0</v>
      </c>
      <c r="R305" s="71"/>
    </row>
    <row r="306" spans="2:18" x14ac:dyDescent="0.2">
      <c r="B306" s="70">
        <f>IF(F306&lt;&gt;"",1+MAX($B$22:B305),"")</f>
        <v>138</v>
      </c>
      <c r="C306" s="141"/>
      <c r="D306" s="81" t="s">
        <v>76</v>
      </c>
      <c r="E306" s="33" t="s">
        <v>77</v>
      </c>
      <c r="F306" s="58">
        <f>F305/32</f>
        <v>367.01375000000002</v>
      </c>
      <c r="G306" s="27"/>
      <c r="H306" s="27">
        <f t="shared" si="403"/>
        <v>0</v>
      </c>
      <c r="I306" s="27">
        <f t="shared" si="404"/>
        <v>0</v>
      </c>
      <c r="J306" s="25"/>
      <c r="K306" s="16">
        <f t="shared" si="405"/>
        <v>0</v>
      </c>
      <c r="L306" s="16"/>
      <c r="M306" s="27"/>
      <c r="N306" s="27">
        <f t="shared" si="406"/>
        <v>0</v>
      </c>
      <c r="O306" s="27">
        <f t="shared" si="407"/>
        <v>0</v>
      </c>
      <c r="P306" s="27">
        <f t="shared" si="408"/>
        <v>0</v>
      </c>
      <c r="Q306" s="27">
        <f t="shared" si="409"/>
        <v>0</v>
      </c>
      <c r="R306" s="71"/>
    </row>
    <row r="307" spans="2:18" x14ac:dyDescent="0.2">
      <c r="B307" s="70">
        <f>IF(F307&lt;&gt;"",1+MAX($B$22:B306),"")</f>
        <v>139</v>
      </c>
      <c r="C307" s="141"/>
      <c r="D307" s="81" t="s">
        <v>78</v>
      </c>
      <c r="E307" s="33" t="s">
        <v>79</v>
      </c>
      <c r="F307" s="58">
        <f>F305*0.031</f>
        <v>364.07764000000003</v>
      </c>
      <c r="G307" s="27"/>
      <c r="H307" s="27">
        <f t="shared" si="403"/>
        <v>0</v>
      </c>
      <c r="I307" s="27">
        <f t="shared" si="404"/>
        <v>0</v>
      </c>
      <c r="J307" s="25"/>
      <c r="K307" s="16">
        <f t="shared" si="405"/>
        <v>0</v>
      </c>
      <c r="L307" s="16"/>
      <c r="M307" s="27"/>
      <c r="N307" s="27">
        <f t="shared" si="406"/>
        <v>0</v>
      </c>
      <c r="O307" s="27">
        <f t="shared" si="407"/>
        <v>0</v>
      </c>
      <c r="P307" s="27">
        <f t="shared" si="408"/>
        <v>0</v>
      </c>
      <c r="Q307" s="27">
        <f t="shared" si="409"/>
        <v>0</v>
      </c>
      <c r="R307" s="71"/>
    </row>
    <row r="308" spans="2:18" x14ac:dyDescent="0.2">
      <c r="B308" s="70">
        <f>IF(F308&lt;&gt;"",1+MAX($B$22:B307),"")</f>
        <v>140</v>
      </c>
      <c r="C308" s="141"/>
      <c r="D308" s="81" t="s">
        <v>80</v>
      </c>
      <c r="E308" s="33" t="s">
        <v>81</v>
      </c>
      <c r="F308" s="58">
        <f>F306*12/500</f>
        <v>8.8083299999999998</v>
      </c>
      <c r="G308" s="27"/>
      <c r="H308" s="27">
        <f t="shared" si="403"/>
        <v>0</v>
      </c>
      <c r="I308" s="27">
        <f t="shared" si="404"/>
        <v>0</v>
      </c>
      <c r="J308" s="25"/>
      <c r="K308" s="16">
        <f t="shared" si="405"/>
        <v>0</v>
      </c>
      <c r="L308" s="16"/>
      <c r="M308" s="27"/>
      <c r="N308" s="27">
        <f t="shared" si="406"/>
        <v>0</v>
      </c>
      <c r="O308" s="27">
        <f t="shared" si="407"/>
        <v>0</v>
      </c>
      <c r="P308" s="27">
        <f t="shared" si="408"/>
        <v>0</v>
      </c>
      <c r="Q308" s="27">
        <f t="shared" si="409"/>
        <v>0</v>
      </c>
      <c r="R308" s="71"/>
    </row>
    <row r="309" spans="2:18" x14ac:dyDescent="0.2">
      <c r="B309" s="70">
        <f>IF(F309&lt;&gt;"",1+MAX($B$22:B308),"")</f>
        <v>141</v>
      </c>
      <c r="C309" s="141"/>
      <c r="D309" s="81" t="s">
        <v>82</v>
      </c>
      <c r="E309" s="33" t="s">
        <v>83</v>
      </c>
      <c r="F309" s="58">
        <f>F306*48/280</f>
        <v>62.916642857142854</v>
      </c>
      <c r="G309" s="27"/>
      <c r="H309" s="27">
        <f t="shared" si="403"/>
        <v>0</v>
      </c>
      <c r="I309" s="27">
        <f t="shared" si="404"/>
        <v>0</v>
      </c>
      <c r="J309" s="25"/>
      <c r="K309" s="16">
        <f t="shared" si="405"/>
        <v>0</v>
      </c>
      <c r="L309" s="16"/>
      <c r="M309" s="27"/>
      <c r="N309" s="27">
        <f t="shared" si="406"/>
        <v>0</v>
      </c>
      <c r="O309" s="27">
        <f t="shared" si="407"/>
        <v>0</v>
      </c>
      <c r="P309" s="27">
        <f t="shared" si="408"/>
        <v>0</v>
      </c>
      <c r="Q309" s="27">
        <f t="shared" si="409"/>
        <v>0</v>
      </c>
      <c r="R309" s="71"/>
    </row>
    <row r="310" spans="2:18" x14ac:dyDescent="0.2">
      <c r="B310" s="70">
        <f>IF(F310&lt;&gt;"",1+MAX($B$22:B309),"")</f>
        <v>142</v>
      </c>
      <c r="C310" s="141"/>
      <c r="D310" s="81" t="s">
        <v>84</v>
      </c>
      <c r="E310" s="33" t="s">
        <v>83</v>
      </c>
      <c r="F310" s="58">
        <f>F305*0.53</f>
        <v>6224.5532000000003</v>
      </c>
      <c r="G310" s="27"/>
      <c r="H310" s="27">
        <f t="shared" si="403"/>
        <v>0</v>
      </c>
      <c r="I310" s="27">
        <f t="shared" si="404"/>
        <v>0</v>
      </c>
      <c r="J310" s="25"/>
      <c r="K310" s="16">
        <f t="shared" si="405"/>
        <v>0</v>
      </c>
      <c r="L310" s="16"/>
      <c r="M310" s="27"/>
      <c r="N310" s="27">
        <f t="shared" si="406"/>
        <v>0</v>
      </c>
      <c r="O310" s="27">
        <f t="shared" si="407"/>
        <v>0</v>
      </c>
      <c r="P310" s="27">
        <f t="shared" si="408"/>
        <v>0</v>
      </c>
      <c r="Q310" s="27">
        <f t="shared" si="409"/>
        <v>0</v>
      </c>
      <c r="R310" s="71"/>
    </row>
    <row r="311" spans="2:18" x14ac:dyDescent="0.2">
      <c r="B311" s="70" t="str">
        <f>IF(F311&lt;&gt;"",1+MAX($B$22:B310),"")</f>
        <v/>
      </c>
      <c r="C311" s="141"/>
      <c r="D311" s="13"/>
      <c r="E311" s="33"/>
      <c r="F311" s="58"/>
      <c r="G311" s="27"/>
      <c r="H311" s="27">
        <f t="shared" si="403"/>
        <v>0</v>
      </c>
      <c r="I311" s="27">
        <f t="shared" si="404"/>
        <v>0</v>
      </c>
      <c r="J311" s="25"/>
      <c r="K311" s="16">
        <f t="shared" si="405"/>
        <v>0</v>
      </c>
      <c r="L311" s="16"/>
      <c r="M311" s="27"/>
      <c r="N311" s="27">
        <f t="shared" si="406"/>
        <v>0</v>
      </c>
      <c r="O311" s="27">
        <f t="shared" si="407"/>
        <v>0</v>
      </c>
      <c r="P311" s="27">
        <f t="shared" si="408"/>
        <v>0</v>
      </c>
      <c r="Q311" s="27">
        <f t="shared" si="409"/>
        <v>0</v>
      </c>
      <c r="R311" s="71"/>
    </row>
    <row r="312" spans="2:18" x14ac:dyDescent="0.2">
      <c r="B312" s="70" t="str">
        <f>IF(F312&lt;&gt;"",1+MAX($B$22:B311),"")</f>
        <v/>
      </c>
      <c r="C312" s="141"/>
      <c r="D312" s="80" t="s">
        <v>88</v>
      </c>
      <c r="E312" s="33"/>
      <c r="F312" s="58"/>
      <c r="G312" s="27"/>
      <c r="H312" s="27">
        <f t="shared" si="392"/>
        <v>0</v>
      </c>
      <c r="I312" s="27">
        <f t="shared" si="391"/>
        <v>0</v>
      </c>
      <c r="J312" s="25"/>
      <c r="K312" s="16">
        <f t="shared" si="393"/>
        <v>0</v>
      </c>
      <c r="L312" s="16"/>
      <c r="M312" s="27"/>
      <c r="N312" s="27">
        <f t="shared" si="394"/>
        <v>0</v>
      </c>
      <c r="O312" s="27">
        <f t="shared" si="395"/>
        <v>0</v>
      </c>
      <c r="P312" s="27">
        <f t="shared" si="7"/>
        <v>0</v>
      </c>
      <c r="Q312" s="27">
        <f t="shared" si="8"/>
        <v>0</v>
      </c>
      <c r="R312" s="71"/>
    </row>
    <row r="313" spans="2:18" x14ac:dyDescent="0.2">
      <c r="B313" s="70">
        <f>IF(F313&lt;&gt;"",1+MAX($B$22:B312),"")</f>
        <v>143</v>
      </c>
      <c r="C313" s="141"/>
      <c r="D313" s="13" t="s">
        <v>85</v>
      </c>
      <c r="E313" s="33" t="s">
        <v>71</v>
      </c>
      <c r="F313" s="58">
        <v>478</v>
      </c>
      <c r="G313" s="27"/>
      <c r="H313" s="27">
        <f t="shared" si="392"/>
        <v>0</v>
      </c>
      <c r="I313" s="27">
        <f t="shared" si="391"/>
        <v>0</v>
      </c>
      <c r="J313" s="25"/>
      <c r="K313" s="16">
        <f t="shared" si="393"/>
        <v>0</v>
      </c>
      <c r="L313" s="16"/>
      <c r="M313" s="27"/>
      <c r="N313" s="27">
        <f t="shared" si="394"/>
        <v>0</v>
      </c>
      <c r="O313" s="27">
        <f t="shared" si="395"/>
        <v>0</v>
      </c>
      <c r="P313" s="27">
        <f t="shared" si="7"/>
        <v>0</v>
      </c>
      <c r="Q313" s="27">
        <f t="shared" si="8"/>
        <v>0</v>
      </c>
      <c r="R313" s="71"/>
    </row>
    <row r="314" spans="2:18" x14ac:dyDescent="0.2">
      <c r="B314" s="70">
        <f>IF(F314&lt;&gt;"",1+MAX($B$22:B313),"")</f>
        <v>144</v>
      </c>
      <c r="C314" s="141"/>
      <c r="D314" s="81" t="s">
        <v>76</v>
      </c>
      <c r="E314" s="33" t="s">
        <v>77</v>
      </c>
      <c r="F314" s="58">
        <f>F313/32</f>
        <v>14.9375</v>
      </c>
      <c r="G314" s="27"/>
      <c r="H314" s="27">
        <f t="shared" si="392"/>
        <v>0</v>
      </c>
      <c r="I314" s="27">
        <f t="shared" si="391"/>
        <v>0</v>
      </c>
      <c r="J314" s="25"/>
      <c r="K314" s="16">
        <f t="shared" si="393"/>
        <v>0</v>
      </c>
      <c r="L314" s="16"/>
      <c r="M314" s="27"/>
      <c r="N314" s="27">
        <f t="shared" si="394"/>
        <v>0</v>
      </c>
      <c r="O314" s="27">
        <f t="shared" si="395"/>
        <v>0</v>
      </c>
      <c r="P314" s="27">
        <f t="shared" si="7"/>
        <v>0</v>
      </c>
      <c r="Q314" s="27">
        <f t="shared" si="8"/>
        <v>0</v>
      </c>
      <c r="R314" s="71"/>
    </row>
    <row r="315" spans="2:18" x14ac:dyDescent="0.2">
      <c r="B315" s="70">
        <f>IF(F315&lt;&gt;"",1+MAX($B$22:B314),"")</f>
        <v>145</v>
      </c>
      <c r="C315" s="141"/>
      <c r="D315" s="81" t="s">
        <v>78</v>
      </c>
      <c r="E315" s="33" t="s">
        <v>79</v>
      </c>
      <c r="F315" s="58">
        <f>F313*0.031</f>
        <v>14.818</v>
      </c>
      <c r="G315" s="27"/>
      <c r="H315" s="27">
        <f t="shared" si="392"/>
        <v>0</v>
      </c>
      <c r="I315" s="27">
        <f t="shared" si="391"/>
        <v>0</v>
      </c>
      <c r="J315" s="25"/>
      <c r="K315" s="16">
        <f t="shared" si="393"/>
        <v>0</v>
      </c>
      <c r="L315" s="16"/>
      <c r="M315" s="27"/>
      <c r="N315" s="27">
        <f t="shared" si="394"/>
        <v>0</v>
      </c>
      <c r="O315" s="27">
        <f t="shared" si="395"/>
        <v>0</v>
      </c>
      <c r="P315" s="27">
        <f t="shared" si="7"/>
        <v>0</v>
      </c>
      <c r="Q315" s="27">
        <f t="shared" si="8"/>
        <v>0</v>
      </c>
      <c r="R315" s="71"/>
    </row>
    <row r="316" spans="2:18" x14ac:dyDescent="0.2">
      <c r="B316" s="70">
        <f>IF(F316&lt;&gt;"",1+MAX($B$22:B315),"")</f>
        <v>146</v>
      </c>
      <c r="C316" s="141"/>
      <c r="D316" s="81" t="s">
        <v>80</v>
      </c>
      <c r="E316" s="33" t="s">
        <v>81</v>
      </c>
      <c r="F316" s="95">
        <f>F314*12/500</f>
        <v>0.35849999999999999</v>
      </c>
      <c r="G316" s="27"/>
      <c r="H316" s="27">
        <f t="shared" si="392"/>
        <v>0</v>
      </c>
      <c r="I316" s="27">
        <f t="shared" si="391"/>
        <v>0</v>
      </c>
      <c r="J316" s="25"/>
      <c r="K316" s="16">
        <f t="shared" si="393"/>
        <v>0</v>
      </c>
      <c r="L316" s="16"/>
      <c r="M316" s="27"/>
      <c r="N316" s="27">
        <f t="shared" si="394"/>
        <v>0</v>
      </c>
      <c r="O316" s="27">
        <f t="shared" si="395"/>
        <v>0</v>
      </c>
      <c r="P316" s="27">
        <f t="shared" si="7"/>
        <v>0</v>
      </c>
      <c r="Q316" s="27">
        <f t="shared" si="8"/>
        <v>0</v>
      </c>
      <c r="R316" s="71"/>
    </row>
    <row r="317" spans="2:18" x14ac:dyDescent="0.2">
      <c r="B317" s="70">
        <f>IF(F317&lt;&gt;"",1+MAX($B$22:B316),"")</f>
        <v>147</v>
      </c>
      <c r="C317" s="141"/>
      <c r="D317" s="81" t="s">
        <v>82</v>
      </c>
      <c r="E317" s="33" t="s">
        <v>83</v>
      </c>
      <c r="F317" s="95">
        <f>F314*48/280</f>
        <v>2.5607142857142855</v>
      </c>
      <c r="G317" s="27"/>
      <c r="H317" s="27">
        <f t="shared" si="392"/>
        <v>0</v>
      </c>
      <c r="I317" s="27">
        <f t="shared" si="391"/>
        <v>0</v>
      </c>
      <c r="J317" s="25"/>
      <c r="K317" s="16">
        <f t="shared" si="393"/>
        <v>0</v>
      </c>
      <c r="L317" s="16"/>
      <c r="M317" s="27"/>
      <c r="N317" s="27">
        <f t="shared" si="394"/>
        <v>0</v>
      </c>
      <c r="O317" s="27">
        <f t="shared" si="395"/>
        <v>0</v>
      </c>
      <c r="P317" s="27">
        <f t="shared" si="7"/>
        <v>0</v>
      </c>
      <c r="Q317" s="27">
        <f t="shared" si="8"/>
        <v>0</v>
      </c>
      <c r="R317" s="71"/>
    </row>
    <row r="318" spans="2:18" x14ac:dyDescent="0.2">
      <c r="B318" s="70">
        <f>IF(F318&lt;&gt;"",1+MAX($B$22:B317),"")</f>
        <v>148</v>
      </c>
      <c r="C318" s="141"/>
      <c r="D318" s="81" t="s">
        <v>84</v>
      </c>
      <c r="E318" s="33" t="s">
        <v>83</v>
      </c>
      <c r="F318" s="58">
        <f>F313*0.53</f>
        <v>253.34</v>
      </c>
      <c r="G318" s="27"/>
      <c r="H318" s="27">
        <f t="shared" si="392"/>
        <v>0</v>
      </c>
      <c r="I318" s="27">
        <f t="shared" si="391"/>
        <v>0</v>
      </c>
      <c r="J318" s="25"/>
      <c r="K318" s="16">
        <f t="shared" si="393"/>
        <v>0</v>
      </c>
      <c r="L318" s="16"/>
      <c r="M318" s="27"/>
      <c r="N318" s="27">
        <f t="shared" si="394"/>
        <v>0</v>
      </c>
      <c r="O318" s="27">
        <f t="shared" si="395"/>
        <v>0</v>
      </c>
      <c r="P318" s="27">
        <f t="shared" si="7"/>
        <v>0</v>
      </c>
      <c r="Q318" s="27">
        <f t="shared" si="8"/>
        <v>0</v>
      </c>
      <c r="R318" s="71"/>
    </row>
    <row r="319" spans="2:18" x14ac:dyDescent="0.2">
      <c r="B319" s="70" t="str">
        <f>IF(F319&lt;&gt;"",1+MAX($B$22:B318),"")</f>
        <v/>
      </c>
      <c r="C319" s="141"/>
      <c r="D319" s="13"/>
      <c r="E319" s="33"/>
      <c r="F319" s="58"/>
      <c r="G319" s="27"/>
      <c r="H319" s="27">
        <f t="shared" si="392"/>
        <v>0</v>
      </c>
      <c r="I319" s="27">
        <f t="shared" si="391"/>
        <v>0</v>
      </c>
      <c r="J319" s="25"/>
      <c r="K319" s="16">
        <f t="shared" si="393"/>
        <v>0</v>
      </c>
      <c r="L319" s="16"/>
      <c r="M319" s="27"/>
      <c r="N319" s="27">
        <f t="shared" si="394"/>
        <v>0</v>
      </c>
      <c r="O319" s="27">
        <f t="shared" si="395"/>
        <v>0</v>
      </c>
      <c r="P319" s="27">
        <f t="shared" si="7"/>
        <v>0</v>
      </c>
      <c r="Q319" s="27">
        <f t="shared" si="8"/>
        <v>0</v>
      </c>
      <c r="R319" s="71"/>
    </row>
    <row r="320" spans="2:18" x14ac:dyDescent="0.2">
      <c r="B320" s="70">
        <f>IF(F320&lt;&gt;"",1+MAX($B$22:B319),"")</f>
        <v>149</v>
      </c>
      <c r="C320" s="141"/>
      <c r="D320" s="13" t="s">
        <v>407</v>
      </c>
      <c r="E320" s="33" t="s">
        <v>71</v>
      </c>
      <c r="F320" s="58">
        <v>352</v>
      </c>
      <c r="G320" s="27"/>
      <c r="H320" s="27">
        <f t="shared" ref="H320:H326" si="410">G320*$T$2</f>
        <v>0</v>
      </c>
      <c r="I320" s="27">
        <f t="shared" ref="I320:I326" si="411">F320*H320</f>
        <v>0</v>
      </c>
      <c r="J320" s="25"/>
      <c r="K320" s="16">
        <f t="shared" ref="K320:K326" si="412">F320*J320</f>
        <v>0</v>
      </c>
      <c r="L320" s="16"/>
      <c r="M320" s="27"/>
      <c r="N320" s="27">
        <f t="shared" ref="N320:N326" si="413">M320*$U$2</f>
        <v>0</v>
      </c>
      <c r="O320" s="27">
        <f t="shared" ref="O320:O326" si="414">J320*N320</f>
        <v>0</v>
      </c>
      <c r="P320" s="27">
        <f t="shared" ref="P320:P326" si="415">F320*O320</f>
        <v>0</v>
      </c>
      <c r="Q320" s="27">
        <f t="shared" ref="Q320:Q326" si="416">I320+P320</f>
        <v>0</v>
      </c>
      <c r="R320" s="71"/>
    </row>
    <row r="321" spans="2:18" x14ac:dyDescent="0.2">
      <c r="B321" s="70">
        <f>IF(F321&lt;&gt;"",1+MAX($B$22:B320),"")</f>
        <v>150</v>
      </c>
      <c r="C321" s="141"/>
      <c r="D321" s="81" t="s">
        <v>76</v>
      </c>
      <c r="E321" s="33" t="s">
        <v>77</v>
      </c>
      <c r="F321" s="58">
        <f>F320/32</f>
        <v>11</v>
      </c>
      <c r="G321" s="27"/>
      <c r="H321" s="27">
        <f t="shared" si="410"/>
        <v>0</v>
      </c>
      <c r="I321" s="27">
        <f t="shared" si="411"/>
        <v>0</v>
      </c>
      <c r="J321" s="25"/>
      <c r="K321" s="16">
        <f t="shared" si="412"/>
        <v>0</v>
      </c>
      <c r="L321" s="16"/>
      <c r="M321" s="27"/>
      <c r="N321" s="27">
        <f t="shared" si="413"/>
        <v>0</v>
      </c>
      <c r="O321" s="27">
        <f t="shared" si="414"/>
        <v>0</v>
      </c>
      <c r="P321" s="27">
        <f t="shared" si="415"/>
        <v>0</v>
      </c>
      <c r="Q321" s="27">
        <f t="shared" si="416"/>
        <v>0</v>
      </c>
      <c r="R321" s="71"/>
    </row>
    <row r="322" spans="2:18" x14ac:dyDescent="0.2">
      <c r="B322" s="70">
        <f>IF(F322&lt;&gt;"",1+MAX($B$22:B321),"")</f>
        <v>151</v>
      </c>
      <c r="C322" s="141"/>
      <c r="D322" s="81" t="s">
        <v>78</v>
      </c>
      <c r="E322" s="33" t="s">
        <v>79</v>
      </c>
      <c r="F322" s="58">
        <f>F320*0.031</f>
        <v>10.911999999999999</v>
      </c>
      <c r="G322" s="27"/>
      <c r="H322" s="27">
        <f t="shared" si="410"/>
        <v>0</v>
      </c>
      <c r="I322" s="27">
        <f t="shared" si="411"/>
        <v>0</v>
      </c>
      <c r="J322" s="25"/>
      <c r="K322" s="16">
        <f t="shared" si="412"/>
        <v>0</v>
      </c>
      <c r="L322" s="16"/>
      <c r="M322" s="27"/>
      <c r="N322" s="27">
        <f t="shared" si="413"/>
        <v>0</v>
      </c>
      <c r="O322" s="27">
        <f t="shared" si="414"/>
        <v>0</v>
      </c>
      <c r="P322" s="27">
        <f t="shared" si="415"/>
        <v>0</v>
      </c>
      <c r="Q322" s="27">
        <f t="shared" si="416"/>
        <v>0</v>
      </c>
      <c r="R322" s="71"/>
    </row>
    <row r="323" spans="2:18" x14ac:dyDescent="0.2">
      <c r="B323" s="70">
        <f>IF(F323&lt;&gt;"",1+MAX($B$22:B322),"")</f>
        <v>152</v>
      </c>
      <c r="C323" s="141"/>
      <c r="D323" s="81" t="s">
        <v>80</v>
      </c>
      <c r="E323" s="33" t="s">
        <v>81</v>
      </c>
      <c r="F323" s="95">
        <f>F321*12/500</f>
        <v>0.26400000000000001</v>
      </c>
      <c r="G323" s="27"/>
      <c r="H323" s="27">
        <f t="shared" si="410"/>
        <v>0</v>
      </c>
      <c r="I323" s="27">
        <f t="shared" si="411"/>
        <v>0</v>
      </c>
      <c r="J323" s="25"/>
      <c r="K323" s="16">
        <f t="shared" si="412"/>
        <v>0</v>
      </c>
      <c r="L323" s="16"/>
      <c r="M323" s="27"/>
      <c r="N323" s="27">
        <f t="shared" si="413"/>
        <v>0</v>
      </c>
      <c r="O323" s="27">
        <f t="shared" si="414"/>
        <v>0</v>
      </c>
      <c r="P323" s="27">
        <f t="shared" si="415"/>
        <v>0</v>
      </c>
      <c r="Q323" s="27">
        <f t="shared" si="416"/>
        <v>0</v>
      </c>
      <c r="R323" s="71"/>
    </row>
    <row r="324" spans="2:18" x14ac:dyDescent="0.2">
      <c r="B324" s="70">
        <f>IF(F324&lt;&gt;"",1+MAX($B$22:B323),"")</f>
        <v>153</v>
      </c>
      <c r="C324" s="141"/>
      <c r="D324" s="81" t="s">
        <v>82</v>
      </c>
      <c r="E324" s="33" t="s">
        <v>83</v>
      </c>
      <c r="F324" s="95">
        <f>F321*48/280</f>
        <v>1.8857142857142857</v>
      </c>
      <c r="G324" s="27"/>
      <c r="H324" s="27">
        <f t="shared" si="410"/>
        <v>0</v>
      </c>
      <c r="I324" s="27">
        <f t="shared" si="411"/>
        <v>0</v>
      </c>
      <c r="J324" s="25"/>
      <c r="K324" s="16">
        <f t="shared" si="412"/>
        <v>0</v>
      </c>
      <c r="L324" s="16"/>
      <c r="M324" s="27"/>
      <c r="N324" s="27">
        <f t="shared" si="413"/>
        <v>0</v>
      </c>
      <c r="O324" s="27">
        <f t="shared" si="414"/>
        <v>0</v>
      </c>
      <c r="P324" s="27">
        <f t="shared" si="415"/>
        <v>0</v>
      </c>
      <c r="Q324" s="27">
        <f t="shared" si="416"/>
        <v>0</v>
      </c>
      <c r="R324" s="71"/>
    </row>
    <row r="325" spans="2:18" x14ac:dyDescent="0.2">
      <c r="B325" s="70">
        <f>IF(F325&lt;&gt;"",1+MAX($B$22:B324),"")</f>
        <v>154</v>
      </c>
      <c r="C325" s="145"/>
      <c r="D325" s="81" t="s">
        <v>84</v>
      </c>
      <c r="E325" s="33" t="s">
        <v>83</v>
      </c>
      <c r="F325" s="58">
        <f>F320*0.53</f>
        <v>186.56</v>
      </c>
      <c r="G325" s="27"/>
      <c r="H325" s="27">
        <f t="shared" si="410"/>
        <v>0</v>
      </c>
      <c r="I325" s="27">
        <f t="shared" si="411"/>
        <v>0</v>
      </c>
      <c r="J325" s="25"/>
      <c r="K325" s="16">
        <f t="shared" si="412"/>
        <v>0</v>
      </c>
      <c r="L325" s="16"/>
      <c r="M325" s="27"/>
      <c r="N325" s="27">
        <f t="shared" si="413"/>
        <v>0</v>
      </c>
      <c r="O325" s="27">
        <f t="shared" si="414"/>
        <v>0</v>
      </c>
      <c r="P325" s="27">
        <f t="shared" si="415"/>
        <v>0</v>
      </c>
      <c r="Q325" s="27">
        <f t="shared" si="416"/>
        <v>0</v>
      </c>
      <c r="R325" s="71"/>
    </row>
    <row r="326" spans="2:18" x14ac:dyDescent="0.2">
      <c r="B326" s="70" t="str">
        <f>IF(F326&lt;&gt;"",1+MAX($B$22:B325),"")</f>
        <v/>
      </c>
      <c r="C326" s="89"/>
      <c r="D326" s="13"/>
      <c r="E326" s="33"/>
      <c r="F326" s="58"/>
      <c r="G326" s="27"/>
      <c r="H326" s="27">
        <f t="shared" si="410"/>
        <v>0</v>
      </c>
      <c r="I326" s="27">
        <f t="shared" si="411"/>
        <v>0</v>
      </c>
      <c r="J326" s="25"/>
      <c r="K326" s="16">
        <f t="shared" si="412"/>
        <v>0</v>
      </c>
      <c r="L326" s="16"/>
      <c r="M326" s="27"/>
      <c r="N326" s="27">
        <f t="shared" si="413"/>
        <v>0</v>
      </c>
      <c r="O326" s="27">
        <f t="shared" si="414"/>
        <v>0</v>
      </c>
      <c r="P326" s="27">
        <f t="shared" si="415"/>
        <v>0</v>
      </c>
      <c r="Q326" s="27">
        <f t="shared" si="416"/>
        <v>0</v>
      </c>
      <c r="R326" s="71"/>
    </row>
    <row r="327" spans="2:18" x14ac:dyDescent="0.2">
      <c r="B327" s="77" t="str">
        <f>IF(F327&lt;&gt;"",1+MAX($B$22:B326),"")</f>
        <v/>
      </c>
      <c r="C327" s="78"/>
      <c r="D327" s="79" t="s">
        <v>269</v>
      </c>
      <c r="E327" s="85"/>
      <c r="F327" s="86"/>
      <c r="G327" s="27"/>
      <c r="H327" s="27">
        <f>G327*$T$2</f>
        <v>0</v>
      </c>
      <c r="I327" s="27">
        <f>F327*H327</f>
        <v>0</v>
      </c>
      <c r="J327" s="25"/>
      <c r="K327" s="16">
        <f>F327*J327</f>
        <v>0</v>
      </c>
      <c r="L327" s="16"/>
      <c r="M327" s="27"/>
      <c r="N327" s="27">
        <f>M327*$U$2</f>
        <v>0</v>
      </c>
      <c r="O327" s="27">
        <f>J327*N327</f>
        <v>0</v>
      </c>
      <c r="P327" s="27">
        <f>F327*O327</f>
        <v>0</v>
      </c>
      <c r="Q327" s="27">
        <f>I327+P327</f>
        <v>0</v>
      </c>
      <c r="R327" s="71"/>
    </row>
    <row r="328" spans="2:18" x14ac:dyDescent="0.2">
      <c r="B328" s="84" t="str">
        <f>IF(F328&lt;&gt;"",1+MAX($B$22:B327),"")</f>
        <v/>
      </c>
      <c r="C328" s="84"/>
      <c r="D328" s="84"/>
      <c r="E328" s="85"/>
      <c r="F328" s="86"/>
      <c r="G328" s="27"/>
      <c r="H328" s="27"/>
      <c r="I328" s="27"/>
      <c r="J328" s="25"/>
      <c r="K328" s="16"/>
      <c r="L328" s="16"/>
      <c r="M328" s="27"/>
      <c r="N328" s="27"/>
      <c r="O328" s="27"/>
      <c r="P328" s="27"/>
      <c r="Q328" s="27"/>
      <c r="R328" s="71"/>
    </row>
    <row r="329" spans="2:18" x14ac:dyDescent="0.2">
      <c r="B329" s="82" t="str">
        <f>IF(F329&lt;&gt;"",1+MAX($B$22:B328),"")</f>
        <v/>
      </c>
      <c r="C329" s="83"/>
      <c r="D329" s="84" t="s">
        <v>70</v>
      </c>
      <c r="E329" s="85"/>
      <c r="F329" s="86"/>
      <c r="G329" s="27"/>
      <c r="H329" s="27"/>
      <c r="I329" s="27"/>
      <c r="J329" s="25"/>
      <c r="K329" s="16"/>
      <c r="L329" s="16"/>
      <c r="M329" s="27"/>
      <c r="N329" s="27"/>
      <c r="O329" s="27"/>
      <c r="P329" s="27"/>
      <c r="Q329" s="27"/>
      <c r="R329" s="71"/>
    </row>
    <row r="330" spans="2:18" ht="127.5" x14ac:dyDescent="0.2">
      <c r="B330" s="82">
        <f>IF(F330&lt;&gt;"",1+MAX($B$22:B329),"")</f>
        <v>155</v>
      </c>
      <c r="C330" s="142" t="s">
        <v>418</v>
      </c>
      <c r="D330" s="87" t="s">
        <v>447</v>
      </c>
      <c r="E330" s="33" t="s">
        <v>71</v>
      </c>
      <c r="F330" s="58">
        <f>(71*9.42)+(17*20)+(109*14)+(4*21)+(40*20.83)+(13*21)+(23*22)+(17*22.33)+(170*3.75)+(170*3.5)</f>
        <v>5843.13</v>
      </c>
      <c r="G330" s="27"/>
      <c r="H330" s="27"/>
      <c r="I330" s="27"/>
      <c r="J330" s="25"/>
      <c r="K330" s="16"/>
      <c r="L330" s="16"/>
      <c r="M330" s="27"/>
      <c r="N330" s="27"/>
      <c r="O330" s="27"/>
      <c r="P330" s="27"/>
      <c r="Q330" s="27"/>
      <c r="R330" s="71"/>
    </row>
    <row r="331" spans="2:18" ht="114.75" x14ac:dyDescent="0.2">
      <c r="B331" s="82">
        <f>IF(F331&lt;&gt;"",1+MAX($B$22:B330),"")</f>
        <v>156</v>
      </c>
      <c r="C331" s="143"/>
      <c r="D331" s="87" t="s">
        <v>448</v>
      </c>
      <c r="E331" s="33" t="s">
        <v>71</v>
      </c>
      <c r="F331" s="58">
        <f>(144*20.83)+(119*21.75)+(131*22.67)+(57*11.19)+(35*20.83)+(48*21)+(21.33*12)+(40*20.83)+(59*21.75)+(21*40)+(170*5)+(242*3.75)</f>
        <v>15902.33</v>
      </c>
      <c r="G331" s="27"/>
      <c r="H331" s="27"/>
      <c r="I331" s="27"/>
      <c r="J331" s="25"/>
      <c r="K331" s="16"/>
      <c r="L331" s="16"/>
      <c r="M331" s="27"/>
      <c r="N331" s="27"/>
      <c r="O331" s="27"/>
      <c r="P331" s="27"/>
      <c r="Q331" s="27"/>
      <c r="R331" s="71"/>
    </row>
    <row r="332" spans="2:18" x14ac:dyDescent="0.2">
      <c r="B332" s="82" t="str">
        <f>IF(F332&lt;&gt;"",1+MAX($B$22:B331),"")</f>
        <v/>
      </c>
      <c r="C332" s="143"/>
      <c r="D332" s="87"/>
      <c r="E332" s="33"/>
      <c r="F332" s="58"/>
      <c r="G332" s="27"/>
      <c r="H332" s="27"/>
      <c r="I332" s="27"/>
      <c r="J332" s="25"/>
      <c r="K332" s="16"/>
      <c r="L332" s="16"/>
      <c r="M332" s="27"/>
      <c r="N332" s="27"/>
      <c r="O332" s="27"/>
      <c r="P332" s="27"/>
      <c r="Q332" s="27"/>
      <c r="R332" s="71"/>
    </row>
    <row r="333" spans="2:18" x14ac:dyDescent="0.2">
      <c r="B333" s="82" t="str">
        <f>IF(F333&lt;&gt;"",1+MAX($B$22:B332),"")</f>
        <v/>
      </c>
      <c r="C333" s="143"/>
      <c r="D333" s="84" t="s">
        <v>270</v>
      </c>
      <c r="E333" s="33"/>
      <c r="F333" s="58"/>
      <c r="G333" s="27"/>
      <c r="H333" s="27"/>
      <c r="I333" s="27"/>
      <c r="J333" s="25"/>
      <c r="K333" s="16"/>
      <c r="L333" s="16"/>
      <c r="M333" s="27"/>
      <c r="N333" s="27"/>
      <c r="O333" s="27"/>
      <c r="P333" s="27"/>
      <c r="Q333" s="27"/>
      <c r="R333" s="71"/>
    </row>
    <row r="334" spans="2:18" x14ac:dyDescent="0.2">
      <c r="B334" s="82">
        <f>IF(F334&lt;&gt;"",1+MAX($B$22:B333),"")</f>
        <v>157</v>
      </c>
      <c r="C334" s="143"/>
      <c r="D334" s="87" t="s">
        <v>271</v>
      </c>
      <c r="E334" s="33" t="s">
        <v>72</v>
      </c>
      <c r="F334" s="58">
        <f>71+17+109+4+40+13+23+17</f>
        <v>294</v>
      </c>
      <c r="G334" s="27"/>
      <c r="H334" s="27"/>
      <c r="I334" s="27"/>
      <c r="J334" s="25"/>
      <c r="K334" s="16"/>
      <c r="L334" s="16"/>
      <c r="M334" s="27"/>
      <c r="N334" s="27"/>
      <c r="O334" s="27"/>
      <c r="P334" s="27"/>
      <c r="Q334" s="27"/>
      <c r="R334" s="71"/>
    </row>
    <row r="335" spans="2:18" x14ac:dyDescent="0.2">
      <c r="B335" s="82">
        <f>IF(F335&lt;&gt;"",1+MAX($B$22:B334),"")</f>
        <v>158</v>
      </c>
      <c r="C335" s="143"/>
      <c r="D335" s="87" t="s">
        <v>272</v>
      </c>
      <c r="E335" s="33" t="s">
        <v>72</v>
      </c>
      <c r="F335" s="58">
        <f>144+119+131+57+35+48+12+40+40+59</f>
        <v>685</v>
      </c>
      <c r="G335" s="27"/>
      <c r="H335" s="27"/>
      <c r="I335" s="27"/>
      <c r="J335" s="25"/>
      <c r="K335" s="16"/>
      <c r="L335" s="16"/>
      <c r="M335" s="27"/>
      <c r="N335" s="27"/>
      <c r="O335" s="27"/>
      <c r="P335" s="27"/>
      <c r="Q335" s="27"/>
      <c r="R335" s="71"/>
    </row>
    <row r="336" spans="2:18" x14ac:dyDescent="0.2">
      <c r="B336" s="82" t="str">
        <f>IF(F336&lt;&gt;"",1+MAX($B$22:B335),"")</f>
        <v/>
      </c>
      <c r="C336" s="143"/>
      <c r="D336" s="87"/>
      <c r="E336" s="33"/>
      <c r="F336" s="58"/>
      <c r="G336" s="27"/>
      <c r="H336" s="27"/>
      <c r="I336" s="27"/>
      <c r="J336" s="25"/>
      <c r="K336" s="16"/>
      <c r="L336" s="16"/>
      <c r="M336" s="27"/>
      <c r="N336" s="27"/>
      <c r="O336" s="27"/>
      <c r="P336" s="27"/>
      <c r="Q336" s="27"/>
      <c r="R336" s="71"/>
    </row>
    <row r="337" spans="2:18" x14ac:dyDescent="0.2">
      <c r="B337" s="82" t="str">
        <f>IF(F337&lt;&gt;"",1+MAX($B$22:B336),"")</f>
        <v/>
      </c>
      <c r="C337" s="143"/>
      <c r="D337" s="84" t="s">
        <v>73</v>
      </c>
      <c r="E337" s="33"/>
      <c r="F337" s="58"/>
      <c r="G337" s="27"/>
      <c r="H337" s="27"/>
      <c r="I337" s="27"/>
      <c r="J337" s="25"/>
      <c r="K337" s="16"/>
      <c r="L337" s="16"/>
      <c r="M337" s="27"/>
      <c r="N337" s="27"/>
      <c r="O337" s="27"/>
      <c r="P337" s="27"/>
      <c r="Q337" s="27"/>
      <c r="R337" s="71"/>
    </row>
    <row r="338" spans="2:18" x14ac:dyDescent="0.2">
      <c r="B338" s="82">
        <f>IF(F338&lt;&gt;"",1+MAX($B$22:B337),"")</f>
        <v>159</v>
      </c>
      <c r="C338" s="143"/>
      <c r="D338" s="87" t="s">
        <v>273</v>
      </c>
      <c r="E338" s="33" t="s">
        <v>72</v>
      </c>
      <c r="F338" s="58">
        <f>71+17+109+4+40+13+23+17</f>
        <v>294</v>
      </c>
      <c r="G338" s="27"/>
      <c r="H338" s="27"/>
      <c r="I338" s="27"/>
      <c r="J338" s="25"/>
      <c r="K338" s="16"/>
      <c r="L338" s="16"/>
      <c r="M338" s="27"/>
      <c r="N338" s="27"/>
      <c r="O338" s="27"/>
      <c r="P338" s="27"/>
      <c r="Q338" s="27"/>
      <c r="R338" s="71"/>
    </row>
    <row r="339" spans="2:18" x14ac:dyDescent="0.2">
      <c r="B339" s="82">
        <f>IF(F339&lt;&gt;"",1+MAX($B$22:B338),"")</f>
        <v>160</v>
      </c>
      <c r="C339" s="144"/>
      <c r="D339" s="87" t="s">
        <v>274</v>
      </c>
      <c r="E339" s="33" t="s">
        <v>72</v>
      </c>
      <c r="F339" s="58">
        <f>144+119+131+57+35+48+12+40+40+59</f>
        <v>685</v>
      </c>
      <c r="G339" s="27"/>
      <c r="H339" s="27"/>
      <c r="I339" s="27"/>
      <c r="J339" s="25"/>
      <c r="K339" s="16"/>
      <c r="L339" s="16"/>
      <c r="M339" s="27"/>
      <c r="N339" s="27"/>
      <c r="O339" s="27"/>
      <c r="P339" s="27"/>
      <c r="Q339" s="27"/>
      <c r="R339" s="71"/>
    </row>
    <row r="340" spans="2:18" x14ac:dyDescent="0.2">
      <c r="B340" s="82" t="str">
        <f>IF(F340&lt;&gt;"",1+MAX($B$22:B339),"")</f>
        <v/>
      </c>
      <c r="C340" s="83"/>
      <c r="D340" s="87"/>
      <c r="E340" s="33"/>
      <c r="F340" s="58"/>
      <c r="G340" s="27"/>
      <c r="H340" s="27"/>
      <c r="I340" s="27"/>
      <c r="J340" s="25"/>
      <c r="K340" s="16"/>
      <c r="L340" s="16"/>
      <c r="M340" s="27"/>
      <c r="N340" s="27"/>
      <c r="O340" s="27"/>
      <c r="P340" s="27"/>
      <c r="Q340" s="27"/>
      <c r="R340" s="71"/>
    </row>
    <row r="341" spans="2:18" x14ac:dyDescent="0.2">
      <c r="B341" s="77" t="str">
        <f>IF(F341&lt;&gt;"",1+MAX($B$22:B340),"")</f>
        <v/>
      </c>
      <c r="C341" s="78"/>
      <c r="D341" s="79" t="s">
        <v>91</v>
      </c>
      <c r="E341" s="33"/>
      <c r="F341" s="58"/>
      <c r="G341" s="27"/>
      <c r="H341" s="27">
        <f t="shared" si="392"/>
        <v>0</v>
      </c>
      <c r="I341" s="27">
        <f t="shared" si="391"/>
        <v>0</v>
      </c>
      <c r="J341" s="25"/>
      <c r="K341" s="16">
        <f t="shared" si="393"/>
        <v>0</v>
      </c>
      <c r="L341" s="16"/>
      <c r="M341" s="27"/>
      <c r="N341" s="27">
        <f t="shared" si="394"/>
        <v>0</v>
      </c>
      <c r="O341" s="27">
        <f t="shared" si="395"/>
        <v>0</v>
      </c>
      <c r="P341" s="27">
        <f t="shared" si="7"/>
        <v>0</v>
      </c>
      <c r="Q341" s="27">
        <f t="shared" si="8"/>
        <v>0</v>
      </c>
      <c r="R341" s="71"/>
    </row>
    <row r="342" spans="2:18" x14ac:dyDescent="0.2">
      <c r="B342" s="70">
        <f>IF(F342&lt;&gt;"",1+MAX($B$22:B341),"")</f>
        <v>161</v>
      </c>
      <c r="C342" s="140" t="s">
        <v>419</v>
      </c>
      <c r="D342" s="96" t="s">
        <v>227</v>
      </c>
      <c r="E342" s="27" t="s">
        <v>71</v>
      </c>
      <c r="F342" s="58">
        <v>389</v>
      </c>
      <c r="G342" s="27"/>
      <c r="H342" s="27">
        <f t="shared" si="392"/>
        <v>0</v>
      </c>
      <c r="I342" s="27">
        <f t="shared" si="391"/>
        <v>0</v>
      </c>
      <c r="J342" s="25"/>
      <c r="K342" s="16">
        <f t="shared" si="393"/>
        <v>0</v>
      </c>
      <c r="L342" s="16"/>
      <c r="M342" s="27"/>
      <c r="N342" s="27">
        <f t="shared" si="394"/>
        <v>0</v>
      </c>
      <c r="O342" s="27">
        <f t="shared" si="395"/>
        <v>0</v>
      </c>
      <c r="P342" s="27">
        <f t="shared" si="7"/>
        <v>0</v>
      </c>
      <c r="Q342" s="27">
        <f t="shared" si="8"/>
        <v>0</v>
      </c>
      <c r="R342" s="71"/>
    </row>
    <row r="343" spans="2:18" ht="51" x14ac:dyDescent="0.2">
      <c r="B343" s="70">
        <f>IF(F343&lt;&gt;"",1+MAX($B$22:B342),"")</f>
        <v>162</v>
      </c>
      <c r="C343" s="141"/>
      <c r="D343" s="90" t="s">
        <v>395</v>
      </c>
      <c r="E343" s="27" t="s">
        <v>71</v>
      </c>
      <c r="F343" s="58">
        <v>329</v>
      </c>
      <c r="G343" s="27"/>
      <c r="H343" s="27">
        <f t="shared" si="392"/>
        <v>0</v>
      </c>
      <c r="I343" s="27">
        <f t="shared" si="391"/>
        <v>0</v>
      </c>
      <c r="J343" s="25"/>
      <c r="K343" s="16">
        <f t="shared" si="393"/>
        <v>0</v>
      </c>
      <c r="L343" s="16"/>
      <c r="M343" s="27"/>
      <c r="N343" s="27">
        <f t="shared" si="394"/>
        <v>0</v>
      </c>
      <c r="O343" s="27">
        <f t="shared" si="395"/>
        <v>0</v>
      </c>
      <c r="P343" s="27">
        <f t="shared" si="7"/>
        <v>0</v>
      </c>
      <c r="Q343" s="27">
        <f t="shared" si="8"/>
        <v>0</v>
      </c>
      <c r="R343" s="71"/>
    </row>
    <row r="344" spans="2:18" ht="38.25" x14ac:dyDescent="0.2">
      <c r="B344" s="70">
        <f>IF(F344&lt;&gt;"",1+MAX($B$22:B343),"")</f>
        <v>163</v>
      </c>
      <c r="C344" s="141"/>
      <c r="D344" s="90" t="s">
        <v>396</v>
      </c>
      <c r="E344" s="27" t="s">
        <v>71</v>
      </c>
      <c r="F344" s="58">
        <v>992</v>
      </c>
      <c r="G344" s="27"/>
      <c r="H344" s="27">
        <f t="shared" si="392"/>
        <v>0</v>
      </c>
      <c r="I344" s="27">
        <f t="shared" si="391"/>
        <v>0</v>
      </c>
      <c r="J344" s="25"/>
      <c r="K344" s="16">
        <f t="shared" si="393"/>
        <v>0</v>
      </c>
      <c r="L344" s="16"/>
      <c r="M344" s="27"/>
      <c r="N344" s="27">
        <f t="shared" si="394"/>
        <v>0</v>
      </c>
      <c r="O344" s="27">
        <f t="shared" si="395"/>
        <v>0</v>
      </c>
      <c r="P344" s="27">
        <f t="shared" si="7"/>
        <v>0</v>
      </c>
      <c r="Q344" s="27">
        <f t="shared" si="8"/>
        <v>0</v>
      </c>
      <c r="R344" s="71"/>
    </row>
    <row r="345" spans="2:18" ht="25.5" x14ac:dyDescent="0.2">
      <c r="B345" s="70">
        <f>IF(F345&lt;&gt;"",1+MAX($B$22:B344),"")</f>
        <v>164</v>
      </c>
      <c r="C345" s="141"/>
      <c r="D345" s="91" t="s">
        <v>382</v>
      </c>
      <c r="E345" s="27" t="s">
        <v>71</v>
      </c>
      <c r="F345" s="58">
        <v>3648</v>
      </c>
      <c r="G345" s="27"/>
      <c r="H345" s="27">
        <f t="shared" ref="H345" si="417">G345*$T$2</f>
        <v>0</v>
      </c>
      <c r="I345" s="27">
        <f t="shared" ref="I345" si="418">F345*H345</f>
        <v>0</v>
      </c>
      <c r="J345" s="25"/>
      <c r="K345" s="16">
        <f t="shared" ref="K345" si="419">F345*J345</f>
        <v>0</v>
      </c>
      <c r="L345" s="16"/>
      <c r="M345" s="27"/>
      <c r="N345" s="27">
        <f t="shared" ref="N345" si="420">M345*$U$2</f>
        <v>0</v>
      </c>
      <c r="O345" s="27">
        <f t="shared" ref="O345" si="421">J345*N345</f>
        <v>0</v>
      </c>
      <c r="P345" s="27">
        <f t="shared" ref="P345" si="422">F345*O345</f>
        <v>0</v>
      </c>
      <c r="Q345" s="27">
        <f t="shared" ref="Q345" si="423">I345+P345</f>
        <v>0</v>
      </c>
      <c r="R345" s="71"/>
    </row>
    <row r="346" spans="2:18" x14ac:dyDescent="0.2">
      <c r="B346" s="70">
        <f>IF(F346&lt;&gt;"",1+MAX($B$22:B345),"")</f>
        <v>165</v>
      </c>
      <c r="C346" s="145"/>
      <c r="D346" s="90" t="s">
        <v>383</v>
      </c>
      <c r="E346" s="27" t="s">
        <v>71</v>
      </c>
      <c r="F346" s="58">
        <v>368</v>
      </c>
      <c r="G346" s="27"/>
      <c r="H346" s="27">
        <f t="shared" ref="H346" si="424">G346*$T$2</f>
        <v>0</v>
      </c>
      <c r="I346" s="27">
        <f t="shared" ref="I346" si="425">F346*H346</f>
        <v>0</v>
      </c>
      <c r="J346" s="25"/>
      <c r="K346" s="16">
        <f t="shared" ref="K346" si="426">F346*J346</f>
        <v>0</v>
      </c>
      <c r="L346" s="16"/>
      <c r="M346" s="27"/>
      <c r="N346" s="27">
        <f t="shared" ref="N346" si="427">M346*$U$2</f>
        <v>0</v>
      </c>
      <c r="O346" s="27">
        <f t="shared" ref="O346" si="428">J346*N346</f>
        <v>0</v>
      </c>
      <c r="P346" s="27">
        <f t="shared" ref="P346" si="429">F346*O346</f>
        <v>0</v>
      </c>
      <c r="Q346" s="27">
        <f t="shared" ref="Q346" si="430">I346+P346</f>
        <v>0</v>
      </c>
      <c r="R346" s="71"/>
    </row>
    <row r="347" spans="2:18" x14ac:dyDescent="0.2">
      <c r="B347" s="70" t="str">
        <f>IF(F347&lt;&gt;"",1+MAX($B$22:B346),"")</f>
        <v/>
      </c>
      <c r="C347" s="92"/>
      <c r="D347" s="93"/>
      <c r="E347" s="27"/>
      <c r="F347" s="58"/>
      <c r="G347" s="27"/>
      <c r="H347" s="27">
        <f t="shared" si="392"/>
        <v>0</v>
      </c>
      <c r="I347" s="27">
        <f t="shared" si="391"/>
        <v>0</v>
      </c>
      <c r="J347" s="25"/>
      <c r="K347" s="16">
        <f t="shared" si="393"/>
        <v>0</v>
      </c>
      <c r="L347" s="16"/>
      <c r="M347" s="27"/>
      <c r="N347" s="27">
        <f t="shared" si="394"/>
        <v>0</v>
      </c>
      <c r="O347" s="27">
        <f t="shared" si="395"/>
        <v>0</v>
      </c>
      <c r="P347" s="27">
        <f t="shared" si="7"/>
        <v>0</v>
      </c>
      <c r="Q347" s="27">
        <f t="shared" si="8"/>
        <v>0</v>
      </c>
      <c r="R347" s="71"/>
    </row>
    <row r="348" spans="2:18" x14ac:dyDescent="0.2">
      <c r="B348" s="77" t="str">
        <f>IF(F348&lt;&gt;"",1+MAX($B$22:B347),"")</f>
        <v/>
      </c>
      <c r="C348" s="78"/>
      <c r="D348" s="79" t="s">
        <v>92</v>
      </c>
      <c r="E348" s="33"/>
      <c r="F348" s="58"/>
      <c r="G348" s="27"/>
      <c r="H348" s="27">
        <f t="shared" si="392"/>
        <v>0</v>
      </c>
      <c r="I348" s="27">
        <f t="shared" si="391"/>
        <v>0</v>
      </c>
      <c r="J348" s="25"/>
      <c r="K348" s="16">
        <f t="shared" si="393"/>
        <v>0</v>
      </c>
      <c r="L348" s="16"/>
      <c r="M348" s="27"/>
      <c r="N348" s="27">
        <f t="shared" si="394"/>
        <v>0</v>
      </c>
      <c r="O348" s="27">
        <f t="shared" si="395"/>
        <v>0</v>
      </c>
      <c r="P348" s="27">
        <f t="shared" si="7"/>
        <v>0</v>
      </c>
      <c r="Q348" s="27">
        <f t="shared" si="8"/>
        <v>0</v>
      </c>
      <c r="R348" s="71"/>
    </row>
    <row r="349" spans="2:18" x14ac:dyDescent="0.2">
      <c r="B349" s="70">
        <f>IF(F349&lt;&gt;"",1+MAX($B$22:B348),"")</f>
        <v>166</v>
      </c>
      <c r="C349" s="140" t="s">
        <v>419</v>
      </c>
      <c r="D349" s="90" t="s">
        <v>384</v>
      </c>
      <c r="E349" s="27" t="s">
        <v>72</v>
      </c>
      <c r="F349" s="58">
        <v>176</v>
      </c>
      <c r="G349" s="27"/>
      <c r="H349" s="27">
        <f t="shared" si="392"/>
        <v>0</v>
      </c>
      <c r="I349" s="27">
        <f t="shared" si="391"/>
        <v>0</v>
      </c>
      <c r="J349" s="25"/>
      <c r="K349" s="16">
        <f t="shared" si="393"/>
        <v>0</v>
      </c>
      <c r="L349" s="16"/>
      <c r="M349" s="27"/>
      <c r="N349" s="27">
        <f t="shared" si="394"/>
        <v>0</v>
      </c>
      <c r="O349" s="27">
        <f t="shared" si="395"/>
        <v>0</v>
      </c>
      <c r="P349" s="27">
        <f t="shared" si="7"/>
        <v>0</v>
      </c>
      <c r="Q349" s="27">
        <f t="shared" si="8"/>
        <v>0</v>
      </c>
      <c r="R349" s="71"/>
    </row>
    <row r="350" spans="2:18" ht="25.5" x14ac:dyDescent="0.2">
      <c r="B350" s="70">
        <f>IF(F350&lt;&gt;"",1+MAX($B$22:B349),"")</f>
        <v>167</v>
      </c>
      <c r="C350" s="141"/>
      <c r="D350" s="90" t="s">
        <v>385</v>
      </c>
      <c r="E350" s="27" t="s">
        <v>72</v>
      </c>
      <c r="F350" s="58">
        <v>159</v>
      </c>
      <c r="G350" s="27"/>
      <c r="H350" s="27">
        <f t="shared" si="392"/>
        <v>0</v>
      </c>
      <c r="I350" s="27">
        <f t="shared" si="391"/>
        <v>0</v>
      </c>
      <c r="J350" s="25"/>
      <c r="K350" s="16">
        <f t="shared" si="393"/>
        <v>0</v>
      </c>
      <c r="L350" s="16"/>
      <c r="M350" s="27"/>
      <c r="N350" s="27">
        <f t="shared" si="394"/>
        <v>0</v>
      </c>
      <c r="O350" s="27">
        <f t="shared" si="395"/>
        <v>0</v>
      </c>
      <c r="P350" s="27">
        <f t="shared" si="7"/>
        <v>0</v>
      </c>
      <c r="Q350" s="27">
        <f t="shared" si="8"/>
        <v>0</v>
      </c>
      <c r="R350" s="71"/>
    </row>
    <row r="351" spans="2:18" x14ac:dyDescent="0.2">
      <c r="B351" s="70">
        <f>IF(F351&lt;&gt;"",1+MAX($B$22:B350),"")</f>
        <v>168</v>
      </c>
      <c r="C351" s="141"/>
      <c r="D351" s="91" t="s">
        <v>386</v>
      </c>
      <c r="E351" s="27" t="s">
        <v>72</v>
      </c>
      <c r="F351" s="58">
        <v>121</v>
      </c>
      <c r="G351" s="27"/>
      <c r="H351" s="27">
        <f t="shared" si="392"/>
        <v>0</v>
      </c>
      <c r="I351" s="27">
        <f t="shared" si="391"/>
        <v>0</v>
      </c>
      <c r="J351" s="25"/>
      <c r="K351" s="16">
        <f t="shared" si="393"/>
        <v>0</v>
      </c>
      <c r="L351" s="16"/>
      <c r="M351" s="27"/>
      <c r="N351" s="27">
        <f t="shared" si="394"/>
        <v>0</v>
      </c>
      <c r="O351" s="27">
        <f t="shared" si="395"/>
        <v>0</v>
      </c>
      <c r="P351" s="27">
        <f t="shared" si="7"/>
        <v>0</v>
      </c>
      <c r="Q351" s="27">
        <f t="shared" si="8"/>
        <v>0</v>
      </c>
      <c r="R351" s="71"/>
    </row>
    <row r="352" spans="2:18" ht="25.5" x14ac:dyDescent="0.2">
      <c r="B352" s="70">
        <f>IF(F352&lt;&gt;"",1+MAX($B$22:B351),"")</f>
        <v>169</v>
      </c>
      <c r="C352" s="145"/>
      <c r="D352" s="91" t="s">
        <v>387</v>
      </c>
      <c r="E352" s="27" t="s">
        <v>72</v>
      </c>
      <c r="F352" s="58">
        <v>129</v>
      </c>
      <c r="G352" s="27"/>
      <c r="H352" s="27">
        <f t="shared" ref="H352" si="431">G352*$T$2</f>
        <v>0</v>
      </c>
      <c r="I352" s="27">
        <f t="shared" ref="I352" si="432">F352*H352</f>
        <v>0</v>
      </c>
      <c r="J352" s="25"/>
      <c r="K352" s="16">
        <f t="shared" ref="K352" si="433">F352*J352</f>
        <v>0</v>
      </c>
      <c r="L352" s="16"/>
      <c r="M352" s="27"/>
      <c r="N352" s="27">
        <f t="shared" ref="N352" si="434">M352*$U$2</f>
        <v>0</v>
      </c>
      <c r="O352" s="27">
        <f t="shared" ref="O352" si="435">J352*N352</f>
        <v>0</v>
      </c>
      <c r="P352" s="27">
        <f t="shared" ref="P352" si="436">F352*O352</f>
        <v>0</v>
      </c>
      <c r="Q352" s="27">
        <f t="shared" ref="Q352" si="437">I352+P352</f>
        <v>0</v>
      </c>
      <c r="R352" s="71"/>
    </row>
    <row r="353" spans="2:18" x14ac:dyDescent="0.2">
      <c r="B353" s="70" t="str">
        <f>IF(F353&lt;&gt;"",1+MAX($B$22:B352),"")</f>
        <v/>
      </c>
      <c r="C353" s="92"/>
      <c r="D353" s="93"/>
      <c r="E353" s="27"/>
      <c r="F353" s="58"/>
      <c r="G353" s="27"/>
      <c r="H353" s="27">
        <f t="shared" si="392"/>
        <v>0</v>
      </c>
      <c r="I353" s="27">
        <f t="shared" si="391"/>
        <v>0</v>
      </c>
      <c r="J353" s="25"/>
      <c r="K353" s="16">
        <f t="shared" si="393"/>
        <v>0</v>
      </c>
      <c r="L353" s="16"/>
      <c r="M353" s="27"/>
      <c r="N353" s="27">
        <f t="shared" si="394"/>
        <v>0</v>
      </c>
      <c r="O353" s="27">
        <f t="shared" si="395"/>
        <v>0</v>
      </c>
      <c r="P353" s="27">
        <f t="shared" si="7"/>
        <v>0</v>
      </c>
      <c r="Q353" s="27">
        <f t="shared" si="8"/>
        <v>0</v>
      </c>
      <c r="R353" s="71"/>
    </row>
    <row r="354" spans="2:18" x14ac:dyDescent="0.2">
      <c r="B354" s="77" t="str">
        <f>IF(F354&lt;&gt;"",1+MAX($B$22:B353),"")</f>
        <v/>
      </c>
      <c r="C354" s="78"/>
      <c r="D354" s="79" t="s">
        <v>93</v>
      </c>
      <c r="E354" s="33"/>
      <c r="F354" s="58"/>
      <c r="G354" s="27"/>
      <c r="H354" s="27">
        <f t="shared" si="392"/>
        <v>0</v>
      </c>
      <c r="I354" s="27">
        <f t="shared" si="391"/>
        <v>0</v>
      </c>
      <c r="J354" s="25"/>
      <c r="K354" s="16">
        <f t="shared" si="393"/>
        <v>0</v>
      </c>
      <c r="L354" s="16"/>
      <c r="M354" s="27"/>
      <c r="N354" s="27">
        <f t="shared" si="394"/>
        <v>0</v>
      </c>
      <c r="O354" s="27">
        <f t="shared" si="395"/>
        <v>0</v>
      </c>
      <c r="P354" s="27">
        <f t="shared" si="7"/>
        <v>0</v>
      </c>
      <c r="Q354" s="27">
        <f t="shared" si="8"/>
        <v>0</v>
      </c>
      <c r="R354" s="71"/>
    </row>
    <row r="355" spans="2:18" x14ac:dyDescent="0.2">
      <c r="B355" s="70" t="str">
        <f>IF(F355&lt;&gt;"",1+MAX($B$22:B354),"")</f>
        <v/>
      </c>
      <c r="C355" s="92"/>
      <c r="D355" s="93"/>
      <c r="E355" s="27"/>
      <c r="F355" s="58"/>
      <c r="G355" s="27"/>
      <c r="H355" s="27">
        <f t="shared" si="392"/>
        <v>0</v>
      </c>
      <c r="I355" s="27">
        <f t="shared" si="391"/>
        <v>0</v>
      </c>
      <c r="J355" s="25"/>
      <c r="K355" s="16">
        <f t="shared" si="393"/>
        <v>0</v>
      </c>
      <c r="L355" s="16"/>
      <c r="M355" s="27"/>
      <c r="N355" s="27">
        <f t="shared" si="394"/>
        <v>0</v>
      </c>
      <c r="O355" s="27">
        <f t="shared" si="395"/>
        <v>0</v>
      </c>
      <c r="P355" s="27">
        <f t="shared" si="7"/>
        <v>0</v>
      </c>
      <c r="Q355" s="27">
        <f t="shared" si="8"/>
        <v>0</v>
      </c>
      <c r="R355" s="71"/>
    </row>
    <row r="356" spans="2:18" x14ac:dyDescent="0.2">
      <c r="B356" s="70" t="str">
        <f>IF(F356&lt;&gt;"",1+MAX($B$22:B355),"")</f>
        <v/>
      </c>
      <c r="C356" s="92"/>
      <c r="D356" s="94" t="s">
        <v>94</v>
      </c>
      <c r="E356" s="27"/>
      <c r="F356" s="58"/>
      <c r="G356" s="27"/>
      <c r="H356" s="27">
        <f t="shared" si="392"/>
        <v>0</v>
      </c>
      <c r="I356" s="27">
        <f t="shared" si="391"/>
        <v>0</v>
      </c>
      <c r="J356" s="25"/>
      <c r="K356" s="16">
        <f t="shared" si="393"/>
        <v>0</v>
      </c>
      <c r="L356" s="16"/>
      <c r="M356" s="27"/>
      <c r="N356" s="27">
        <f t="shared" si="394"/>
        <v>0</v>
      </c>
      <c r="O356" s="27">
        <f t="shared" si="395"/>
        <v>0</v>
      </c>
      <c r="P356" s="27">
        <f t="shared" si="7"/>
        <v>0</v>
      </c>
      <c r="Q356" s="27">
        <f t="shared" si="8"/>
        <v>0</v>
      </c>
      <c r="R356" s="71"/>
    </row>
    <row r="357" spans="2:18" ht="38.25" x14ac:dyDescent="0.2">
      <c r="B357" s="70">
        <f>IF(F357&lt;&gt;"",1+MAX($B$22:B356),"")</f>
        <v>170</v>
      </c>
      <c r="C357" s="140" t="s">
        <v>419</v>
      </c>
      <c r="D357" s="13" t="s">
        <v>388</v>
      </c>
      <c r="E357" s="27" t="s">
        <v>71</v>
      </c>
      <c r="F357" s="86">
        <f>1965+13*3+39*8+74*12+34*13+71*20.67</f>
        <v>5113.57</v>
      </c>
      <c r="G357" s="27"/>
      <c r="H357" s="27">
        <f t="shared" si="392"/>
        <v>0</v>
      </c>
      <c r="I357" s="27">
        <f t="shared" si="391"/>
        <v>0</v>
      </c>
      <c r="J357" s="25"/>
      <c r="K357" s="16">
        <f t="shared" si="393"/>
        <v>0</v>
      </c>
      <c r="L357" s="16"/>
      <c r="M357" s="27"/>
      <c r="N357" s="27">
        <f t="shared" si="394"/>
        <v>0</v>
      </c>
      <c r="O357" s="27">
        <f t="shared" si="395"/>
        <v>0</v>
      </c>
      <c r="P357" s="27">
        <f t="shared" si="7"/>
        <v>0</v>
      </c>
      <c r="Q357" s="27">
        <f t="shared" si="8"/>
        <v>0</v>
      </c>
      <c r="R357" s="71"/>
    </row>
    <row r="358" spans="2:18" x14ac:dyDescent="0.2">
      <c r="B358" s="70" t="str">
        <f>IF(F358&lt;&gt;"",1+MAX($B$22:B357),"")</f>
        <v/>
      </c>
      <c r="C358" s="141"/>
      <c r="D358" s="13"/>
      <c r="E358" s="27"/>
      <c r="F358" s="58"/>
      <c r="G358" s="27"/>
      <c r="H358" s="27">
        <f t="shared" si="392"/>
        <v>0</v>
      </c>
      <c r="I358" s="27">
        <f t="shared" si="391"/>
        <v>0</v>
      </c>
      <c r="J358" s="25"/>
      <c r="K358" s="16">
        <f t="shared" si="393"/>
        <v>0</v>
      </c>
      <c r="L358" s="16"/>
      <c r="M358" s="27"/>
      <c r="N358" s="27">
        <f t="shared" si="394"/>
        <v>0</v>
      </c>
      <c r="O358" s="27">
        <f t="shared" si="395"/>
        <v>0</v>
      </c>
      <c r="P358" s="27">
        <f t="shared" si="7"/>
        <v>0</v>
      </c>
      <c r="Q358" s="27">
        <f t="shared" si="8"/>
        <v>0</v>
      </c>
      <c r="R358" s="71"/>
    </row>
    <row r="359" spans="2:18" x14ac:dyDescent="0.2">
      <c r="B359" s="70" t="str">
        <f>IF(F359&lt;&gt;"",1+MAX($B$22:B358),"")</f>
        <v/>
      </c>
      <c r="C359" s="141"/>
      <c r="D359" s="80" t="s">
        <v>95</v>
      </c>
      <c r="E359" s="27"/>
      <c r="F359" s="58"/>
      <c r="G359" s="27"/>
      <c r="H359" s="27">
        <f t="shared" si="392"/>
        <v>0</v>
      </c>
      <c r="I359" s="27">
        <f t="shared" si="391"/>
        <v>0</v>
      </c>
      <c r="J359" s="25"/>
      <c r="K359" s="16">
        <f t="shared" si="393"/>
        <v>0</v>
      </c>
      <c r="L359" s="16"/>
      <c r="M359" s="27"/>
      <c r="N359" s="27">
        <f t="shared" si="394"/>
        <v>0</v>
      </c>
      <c r="O359" s="27">
        <f t="shared" si="395"/>
        <v>0</v>
      </c>
      <c r="P359" s="27">
        <f t="shared" si="7"/>
        <v>0</v>
      </c>
      <c r="Q359" s="27">
        <f t="shared" si="8"/>
        <v>0</v>
      </c>
      <c r="R359" s="71"/>
    </row>
    <row r="360" spans="2:18" ht="38.25" x14ac:dyDescent="0.2">
      <c r="B360" s="70">
        <f>IF(F360&lt;&gt;"",1+MAX($B$22:B359),"")</f>
        <v>171</v>
      </c>
      <c r="C360" s="141"/>
      <c r="D360" s="80" t="s">
        <v>397</v>
      </c>
      <c r="E360" s="27" t="s">
        <v>71</v>
      </c>
      <c r="F360" s="58">
        <f>126*8</f>
        <v>1008</v>
      </c>
      <c r="G360" s="27"/>
      <c r="H360" s="27">
        <f t="shared" si="392"/>
        <v>0</v>
      </c>
      <c r="I360" s="27">
        <f t="shared" si="391"/>
        <v>0</v>
      </c>
      <c r="J360" s="25"/>
      <c r="K360" s="16">
        <f t="shared" si="393"/>
        <v>0</v>
      </c>
      <c r="L360" s="16"/>
      <c r="M360" s="27"/>
      <c r="N360" s="27">
        <f t="shared" si="394"/>
        <v>0</v>
      </c>
      <c r="O360" s="27">
        <f t="shared" si="395"/>
        <v>0</v>
      </c>
      <c r="P360" s="27">
        <f t="shared" si="7"/>
        <v>0</v>
      </c>
      <c r="Q360" s="27">
        <f t="shared" si="8"/>
        <v>0</v>
      </c>
      <c r="R360" s="71"/>
    </row>
    <row r="361" spans="2:18" ht="38.25" x14ac:dyDescent="0.2">
      <c r="B361" s="70">
        <f>IF(F361&lt;&gt;"",1+MAX($B$22:B360),"")</f>
        <v>172</v>
      </c>
      <c r="C361" s="141"/>
      <c r="D361" s="80" t="s">
        <v>398</v>
      </c>
      <c r="E361" s="27" t="s">
        <v>71</v>
      </c>
      <c r="F361" s="58">
        <f>127*1</f>
        <v>127</v>
      </c>
      <c r="G361" s="27"/>
      <c r="H361" s="27">
        <f t="shared" ref="H361:H362" si="438">G361*$T$2</f>
        <v>0</v>
      </c>
      <c r="I361" s="27">
        <f t="shared" ref="I361:I362" si="439">F361*H361</f>
        <v>0</v>
      </c>
      <c r="J361" s="25"/>
      <c r="K361" s="16">
        <f t="shared" ref="K361:K362" si="440">F361*J361</f>
        <v>0</v>
      </c>
      <c r="L361" s="16"/>
      <c r="M361" s="27"/>
      <c r="N361" s="27">
        <f t="shared" ref="N361:N362" si="441">M361*$U$2</f>
        <v>0</v>
      </c>
      <c r="O361" s="27">
        <f t="shared" ref="O361:O362" si="442">J361*N361</f>
        <v>0</v>
      </c>
      <c r="P361" s="27">
        <f t="shared" ref="P361:P362" si="443">F361*O361</f>
        <v>0</v>
      </c>
      <c r="Q361" s="27">
        <f t="shared" ref="Q361:Q362" si="444">I361+P361</f>
        <v>0</v>
      </c>
      <c r="R361" s="71"/>
    </row>
    <row r="362" spans="2:18" ht="38.25" x14ac:dyDescent="0.2">
      <c r="B362" s="70">
        <f>IF(F362&lt;&gt;"",1+MAX($B$22:B361),"")</f>
        <v>173</v>
      </c>
      <c r="C362" s="141"/>
      <c r="D362" s="80" t="s">
        <v>399</v>
      </c>
      <c r="E362" s="27" t="s">
        <v>71</v>
      </c>
      <c r="F362" s="58">
        <v>65</v>
      </c>
      <c r="G362" s="27"/>
      <c r="H362" s="27">
        <f t="shared" si="438"/>
        <v>0</v>
      </c>
      <c r="I362" s="27">
        <f t="shared" si="439"/>
        <v>0</v>
      </c>
      <c r="J362" s="25"/>
      <c r="K362" s="16">
        <f t="shared" si="440"/>
        <v>0</v>
      </c>
      <c r="L362" s="16"/>
      <c r="M362" s="27"/>
      <c r="N362" s="27">
        <f t="shared" si="441"/>
        <v>0</v>
      </c>
      <c r="O362" s="27">
        <f t="shared" si="442"/>
        <v>0</v>
      </c>
      <c r="P362" s="27">
        <f t="shared" si="443"/>
        <v>0</v>
      </c>
      <c r="Q362" s="27">
        <f t="shared" si="444"/>
        <v>0</v>
      </c>
      <c r="R362" s="71"/>
    </row>
    <row r="363" spans="2:18" x14ac:dyDescent="0.2">
      <c r="B363" s="70" t="str">
        <f>IF(F363&lt;&gt;"",1+MAX($B$22:B362),"")</f>
        <v/>
      </c>
      <c r="C363" s="141"/>
      <c r="D363" s="93"/>
      <c r="E363" s="27"/>
      <c r="F363" s="58"/>
      <c r="G363" s="27"/>
      <c r="H363" s="27">
        <f t="shared" si="392"/>
        <v>0</v>
      </c>
      <c r="I363" s="27">
        <f t="shared" si="391"/>
        <v>0</v>
      </c>
      <c r="J363" s="25"/>
      <c r="K363" s="16">
        <f t="shared" si="393"/>
        <v>0</v>
      </c>
      <c r="L363" s="16"/>
      <c r="M363" s="27"/>
      <c r="N363" s="27">
        <f t="shared" si="394"/>
        <v>0</v>
      </c>
      <c r="O363" s="27">
        <f t="shared" si="395"/>
        <v>0</v>
      </c>
      <c r="P363" s="27">
        <f t="shared" si="7"/>
        <v>0</v>
      </c>
      <c r="Q363" s="27">
        <f t="shared" si="8"/>
        <v>0</v>
      </c>
      <c r="R363" s="71"/>
    </row>
    <row r="364" spans="2:18" x14ac:dyDescent="0.2">
      <c r="B364" s="70" t="str">
        <f>IF(F364&lt;&gt;"",1+MAX($B$22:B363),"")</f>
        <v/>
      </c>
      <c r="C364" s="141"/>
      <c r="D364" s="80" t="s">
        <v>401</v>
      </c>
      <c r="E364" s="27"/>
      <c r="F364" s="58"/>
      <c r="G364" s="27"/>
      <c r="H364" s="27">
        <f t="shared" ref="H364:H367" si="445">G364*$T$2</f>
        <v>0</v>
      </c>
      <c r="I364" s="27">
        <f t="shared" ref="I364:I367" si="446">F364*H364</f>
        <v>0</v>
      </c>
      <c r="J364" s="25"/>
      <c r="K364" s="16">
        <f t="shared" ref="K364:K367" si="447">F364*J364</f>
        <v>0</v>
      </c>
      <c r="L364" s="16"/>
      <c r="M364" s="27"/>
      <c r="N364" s="27">
        <f t="shared" ref="N364:N367" si="448">M364*$U$2</f>
        <v>0</v>
      </c>
      <c r="O364" s="27">
        <f t="shared" ref="O364:O367" si="449">J364*N364</f>
        <v>0</v>
      </c>
      <c r="P364" s="27">
        <f t="shared" ref="P364:P367" si="450">F364*O364</f>
        <v>0</v>
      </c>
      <c r="Q364" s="27">
        <f t="shared" ref="Q364:Q367" si="451">I364+P364</f>
        <v>0</v>
      </c>
      <c r="R364" s="71"/>
    </row>
    <row r="365" spans="2:18" x14ac:dyDescent="0.2">
      <c r="B365" s="70">
        <f>IF(F365&lt;&gt;"",1+MAX($B$22:B364),"")</f>
        <v>174</v>
      </c>
      <c r="C365" s="141"/>
      <c r="D365" s="13" t="s">
        <v>403</v>
      </c>
      <c r="E365" s="27" t="s">
        <v>71</v>
      </c>
      <c r="F365" s="58">
        <f>146*12</f>
        <v>1752</v>
      </c>
      <c r="G365" s="27"/>
      <c r="H365" s="27">
        <f t="shared" si="445"/>
        <v>0</v>
      </c>
      <c r="I365" s="27">
        <f t="shared" si="446"/>
        <v>0</v>
      </c>
      <c r="J365" s="25"/>
      <c r="K365" s="16">
        <f t="shared" si="447"/>
        <v>0</v>
      </c>
      <c r="L365" s="16"/>
      <c r="M365" s="27"/>
      <c r="N365" s="27">
        <f t="shared" si="448"/>
        <v>0</v>
      </c>
      <c r="O365" s="27">
        <f t="shared" si="449"/>
        <v>0</v>
      </c>
      <c r="P365" s="27">
        <f t="shared" si="450"/>
        <v>0</v>
      </c>
      <c r="Q365" s="27">
        <f t="shared" si="451"/>
        <v>0</v>
      </c>
      <c r="R365" s="71"/>
    </row>
    <row r="366" spans="2:18" x14ac:dyDescent="0.2">
      <c r="B366" s="70">
        <f>IF(F366&lt;&gt;"",1+MAX($B$22:B365),"")</f>
        <v>175</v>
      </c>
      <c r="C366" s="145"/>
      <c r="D366" s="13" t="s">
        <v>402</v>
      </c>
      <c r="E366" s="27" t="s">
        <v>71</v>
      </c>
      <c r="F366" s="58">
        <f>17*12</f>
        <v>204</v>
      </c>
      <c r="G366" s="27"/>
      <c r="H366" s="27">
        <f t="shared" si="445"/>
        <v>0</v>
      </c>
      <c r="I366" s="27">
        <f t="shared" si="446"/>
        <v>0</v>
      </c>
      <c r="J366" s="25"/>
      <c r="K366" s="16">
        <f t="shared" si="447"/>
        <v>0</v>
      </c>
      <c r="L366" s="16"/>
      <c r="M366" s="27"/>
      <c r="N366" s="27">
        <f t="shared" si="448"/>
        <v>0</v>
      </c>
      <c r="O366" s="27">
        <f t="shared" si="449"/>
        <v>0</v>
      </c>
      <c r="P366" s="27">
        <f t="shared" si="450"/>
        <v>0</v>
      </c>
      <c r="Q366" s="27">
        <f t="shared" si="451"/>
        <v>0</v>
      </c>
      <c r="R366" s="71"/>
    </row>
    <row r="367" spans="2:18" x14ac:dyDescent="0.2">
      <c r="B367" s="70" t="str">
        <f>IF(F367&lt;&gt;"",1+MAX($B$22:B366),"")</f>
        <v/>
      </c>
      <c r="C367" s="89"/>
      <c r="D367" s="93"/>
      <c r="E367" s="27"/>
      <c r="F367" s="58"/>
      <c r="G367" s="27"/>
      <c r="H367" s="27">
        <f t="shared" si="445"/>
        <v>0</v>
      </c>
      <c r="I367" s="27">
        <f t="shared" si="446"/>
        <v>0</v>
      </c>
      <c r="J367" s="25"/>
      <c r="K367" s="16">
        <f t="shared" si="447"/>
        <v>0</v>
      </c>
      <c r="L367" s="16"/>
      <c r="M367" s="27"/>
      <c r="N367" s="27">
        <f t="shared" si="448"/>
        <v>0</v>
      </c>
      <c r="O367" s="27">
        <f t="shared" si="449"/>
        <v>0</v>
      </c>
      <c r="P367" s="27">
        <f t="shared" si="450"/>
        <v>0</v>
      </c>
      <c r="Q367" s="27">
        <f t="shared" si="451"/>
        <v>0</v>
      </c>
      <c r="R367" s="71"/>
    </row>
    <row r="368" spans="2:18" x14ac:dyDescent="0.2">
      <c r="B368" s="77" t="str">
        <f>IF(F368&lt;&gt;"",1+MAX($B$22:B367),"")</f>
        <v/>
      </c>
      <c r="C368" s="78"/>
      <c r="D368" s="79" t="s">
        <v>96</v>
      </c>
      <c r="E368" s="33"/>
      <c r="F368" s="58"/>
      <c r="G368" s="27"/>
      <c r="H368" s="27">
        <f t="shared" si="392"/>
        <v>0</v>
      </c>
      <c r="I368" s="27">
        <f t="shared" si="391"/>
        <v>0</v>
      </c>
      <c r="J368" s="25"/>
      <c r="K368" s="16">
        <f t="shared" si="393"/>
        <v>0</v>
      </c>
      <c r="L368" s="16"/>
      <c r="M368" s="27"/>
      <c r="N368" s="27">
        <f t="shared" si="394"/>
        <v>0</v>
      </c>
      <c r="O368" s="27">
        <f t="shared" si="395"/>
        <v>0</v>
      </c>
      <c r="P368" s="27">
        <f t="shared" si="7"/>
        <v>0</v>
      </c>
      <c r="Q368" s="27">
        <f t="shared" si="8"/>
        <v>0</v>
      </c>
      <c r="R368" s="71"/>
    </row>
    <row r="369" spans="2:18" x14ac:dyDescent="0.2">
      <c r="B369" s="70" t="str">
        <f>IF(F369&lt;&gt;"",1+MAX($B$22:B368),"")</f>
        <v/>
      </c>
      <c r="C369" s="92"/>
      <c r="D369" s="93"/>
      <c r="E369" s="27"/>
      <c r="F369" s="58"/>
      <c r="G369" s="27"/>
      <c r="H369" s="27">
        <f t="shared" si="392"/>
        <v>0</v>
      </c>
      <c r="I369" s="27">
        <f t="shared" si="391"/>
        <v>0</v>
      </c>
      <c r="J369" s="25"/>
      <c r="K369" s="16">
        <f t="shared" si="393"/>
        <v>0</v>
      </c>
      <c r="L369" s="16"/>
      <c r="M369" s="27"/>
      <c r="N369" s="27">
        <f t="shared" si="394"/>
        <v>0</v>
      </c>
      <c r="O369" s="27">
        <f t="shared" si="395"/>
        <v>0</v>
      </c>
      <c r="P369" s="27">
        <f t="shared" si="7"/>
        <v>0</v>
      </c>
      <c r="Q369" s="27">
        <f t="shared" si="8"/>
        <v>0</v>
      </c>
      <c r="R369" s="71"/>
    </row>
    <row r="370" spans="2:18" x14ac:dyDescent="0.2">
      <c r="B370" s="70" t="str">
        <f>IF(F370&lt;&gt;"",1+MAX($B$22:B369),"")</f>
        <v/>
      </c>
      <c r="C370" s="92"/>
      <c r="D370" s="94" t="s">
        <v>97</v>
      </c>
      <c r="E370" s="27"/>
      <c r="F370" s="58"/>
      <c r="G370" s="27"/>
      <c r="H370" s="27">
        <f t="shared" si="392"/>
        <v>0</v>
      </c>
      <c r="I370" s="27">
        <f t="shared" si="391"/>
        <v>0</v>
      </c>
      <c r="J370" s="25"/>
      <c r="K370" s="16">
        <f t="shared" si="393"/>
        <v>0</v>
      </c>
      <c r="L370" s="16"/>
      <c r="M370" s="27"/>
      <c r="N370" s="27">
        <f t="shared" si="394"/>
        <v>0</v>
      </c>
      <c r="O370" s="27">
        <f t="shared" si="395"/>
        <v>0</v>
      </c>
      <c r="P370" s="27">
        <f t="shared" si="7"/>
        <v>0</v>
      </c>
      <c r="Q370" s="27">
        <f t="shared" si="8"/>
        <v>0</v>
      </c>
      <c r="R370" s="71"/>
    </row>
    <row r="371" spans="2:18" ht="51" x14ac:dyDescent="0.2">
      <c r="B371" s="70">
        <f>IF(F371&lt;&gt;"",1+MAX($B$22:B370),"")</f>
        <v>176</v>
      </c>
      <c r="C371" s="140" t="s">
        <v>420</v>
      </c>
      <c r="D371" s="13" t="s">
        <v>389</v>
      </c>
      <c r="E371" s="27" t="s">
        <v>71</v>
      </c>
      <c r="F371" s="58">
        <f>352+478-(178)</f>
        <v>652</v>
      </c>
      <c r="G371" s="27"/>
      <c r="H371" s="27">
        <f t="shared" si="392"/>
        <v>0</v>
      </c>
      <c r="I371" s="27">
        <f t="shared" si="391"/>
        <v>0</v>
      </c>
      <c r="J371" s="25"/>
      <c r="K371" s="16">
        <f t="shared" si="393"/>
        <v>0</v>
      </c>
      <c r="L371" s="16"/>
      <c r="M371" s="27"/>
      <c r="N371" s="27">
        <f t="shared" si="394"/>
        <v>0</v>
      </c>
      <c r="O371" s="27">
        <f t="shared" si="395"/>
        <v>0</v>
      </c>
      <c r="P371" s="27">
        <f t="shared" si="7"/>
        <v>0</v>
      </c>
      <c r="Q371" s="27">
        <f t="shared" si="8"/>
        <v>0</v>
      </c>
      <c r="R371" s="71"/>
    </row>
    <row r="372" spans="2:18" ht="25.5" x14ac:dyDescent="0.2">
      <c r="B372" s="70">
        <f>IF(F372&lt;&gt;"",1+MAX($B$22:B371),"")</f>
        <v>177</v>
      </c>
      <c r="C372" s="141"/>
      <c r="D372" s="13" t="s">
        <v>390</v>
      </c>
      <c r="E372" s="27" t="s">
        <v>71</v>
      </c>
      <c r="F372" s="58">
        <v>3187</v>
      </c>
      <c r="G372" s="27"/>
      <c r="H372" s="27">
        <f t="shared" si="392"/>
        <v>0</v>
      </c>
      <c r="I372" s="27">
        <f t="shared" si="391"/>
        <v>0</v>
      </c>
      <c r="J372" s="25"/>
      <c r="K372" s="16">
        <f t="shared" si="393"/>
        <v>0</v>
      </c>
      <c r="L372" s="16"/>
      <c r="M372" s="27"/>
      <c r="N372" s="27">
        <f t="shared" si="394"/>
        <v>0</v>
      </c>
      <c r="O372" s="27">
        <f t="shared" si="395"/>
        <v>0</v>
      </c>
      <c r="P372" s="27">
        <f t="shared" si="7"/>
        <v>0</v>
      </c>
      <c r="Q372" s="27">
        <f t="shared" si="8"/>
        <v>0</v>
      </c>
      <c r="R372" s="71"/>
    </row>
    <row r="373" spans="2:18" x14ac:dyDescent="0.2">
      <c r="B373" s="70" t="str">
        <f>IF(F373&lt;&gt;"",1+MAX($B$22:B372),"")</f>
        <v/>
      </c>
      <c r="C373" s="141"/>
      <c r="D373" s="13"/>
      <c r="E373" s="27"/>
      <c r="F373" s="58"/>
      <c r="G373" s="27"/>
      <c r="H373" s="27">
        <f t="shared" si="392"/>
        <v>0</v>
      </c>
      <c r="I373" s="27">
        <f t="shared" si="391"/>
        <v>0</v>
      </c>
      <c r="J373" s="25"/>
      <c r="K373" s="16">
        <f t="shared" si="393"/>
        <v>0</v>
      </c>
      <c r="L373" s="16"/>
      <c r="M373" s="27"/>
      <c r="N373" s="27">
        <f t="shared" si="394"/>
        <v>0</v>
      </c>
      <c r="O373" s="27">
        <f t="shared" si="395"/>
        <v>0</v>
      </c>
      <c r="P373" s="27">
        <f t="shared" si="7"/>
        <v>0</v>
      </c>
      <c r="Q373" s="27">
        <f t="shared" si="8"/>
        <v>0</v>
      </c>
      <c r="R373" s="71"/>
    </row>
    <row r="374" spans="2:18" x14ac:dyDescent="0.2">
      <c r="B374" s="70" t="str">
        <f>IF(F374&lt;&gt;"",1+MAX($B$22:B373),"")</f>
        <v/>
      </c>
      <c r="C374" s="141"/>
      <c r="D374" s="80" t="s">
        <v>391</v>
      </c>
      <c r="E374" s="27"/>
      <c r="F374" s="58"/>
      <c r="G374" s="27"/>
      <c r="H374" s="27">
        <f t="shared" si="392"/>
        <v>0</v>
      </c>
      <c r="I374" s="27">
        <f t="shared" si="391"/>
        <v>0</v>
      </c>
      <c r="J374" s="25"/>
      <c r="K374" s="16">
        <f t="shared" si="393"/>
        <v>0</v>
      </c>
      <c r="L374" s="16"/>
      <c r="M374" s="27"/>
      <c r="N374" s="27">
        <f t="shared" si="394"/>
        <v>0</v>
      </c>
      <c r="O374" s="27">
        <f t="shared" si="395"/>
        <v>0</v>
      </c>
      <c r="P374" s="27">
        <f t="shared" si="7"/>
        <v>0</v>
      </c>
      <c r="Q374" s="27">
        <f t="shared" si="8"/>
        <v>0</v>
      </c>
      <c r="R374" s="71"/>
    </row>
    <row r="375" spans="2:18" x14ac:dyDescent="0.2">
      <c r="B375" s="70">
        <f>IF(F375&lt;&gt;"",1+MAX($B$22:B374),"")</f>
        <v>178</v>
      </c>
      <c r="C375" s="141"/>
      <c r="D375" s="13" t="s">
        <v>392</v>
      </c>
      <c r="E375" s="27" t="s">
        <v>71</v>
      </c>
      <c r="F375" s="58">
        <v>671</v>
      </c>
      <c r="G375" s="27"/>
      <c r="H375" s="27">
        <f t="shared" si="392"/>
        <v>0</v>
      </c>
      <c r="I375" s="27">
        <f t="shared" si="391"/>
        <v>0</v>
      </c>
      <c r="J375" s="25"/>
      <c r="K375" s="16">
        <f t="shared" si="393"/>
        <v>0</v>
      </c>
      <c r="L375" s="16"/>
      <c r="M375" s="27"/>
      <c r="N375" s="27">
        <f t="shared" si="394"/>
        <v>0</v>
      </c>
      <c r="O375" s="27">
        <f t="shared" si="395"/>
        <v>0</v>
      </c>
      <c r="P375" s="27">
        <f t="shared" si="7"/>
        <v>0</v>
      </c>
      <c r="Q375" s="27">
        <f t="shared" si="8"/>
        <v>0</v>
      </c>
      <c r="R375" s="71"/>
    </row>
    <row r="376" spans="2:18" x14ac:dyDescent="0.2">
      <c r="B376" s="70">
        <f>IF(F376&lt;&gt;"",1+MAX($B$22:B375),"")</f>
        <v>179</v>
      </c>
      <c r="C376" s="141"/>
      <c r="D376" s="13" t="s">
        <v>393</v>
      </c>
      <c r="E376" s="27" t="s">
        <v>71</v>
      </c>
      <c r="F376" s="58">
        <v>197</v>
      </c>
      <c r="G376" s="27"/>
      <c r="H376" s="27">
        <f t="shared" ref="H376" si="452">G376*$T$2</f>
        <v>0</v>
      </c>
      <c r="I376" s="27">
        <f t="shared" ref="I376" si="453">F376*H376</f>
        <v>0</v>
      </c>
      <c r="J376" s="25"/>
      <c r="K376" s="16">
        <f t="shared" ref="K376" si="454">F376*J376</f>
        <v>0</v>
      </c>
      <c r="L376" s="16"/>
      <c r="M376" s="27"/>
      <c r="N376" s="27">
        <f t="shared" ref="N376" si="455">M376*$U$2</f>
        <v>0</v>
      </c>
      <c r="O376" s="27">
        <f t="shared" ref="O376" si="456">J376*N376</f>
        <v>0</v>
      </c>
      <c r="P376" s="27">
        <f t="shared" ref="P376" si="457">F376*O376</f>
        <v>0</v>
      </c>
      <c r="Q376" s="27">
        <f t="shared" ref="Q376" si="458">I376+P376</f>
        <v>0</v>
      </c>
      <c r="R376" s="71"/>
    </row>
    <row r="377" spans="2:18" x14ac:dyDescent="0.2">
      <c r="B377" s="70">
        <f>IF(F377&lt;&gt;"",1+MAX($B$22:B376),"")</f>
        <v>180</v>
      </c>
      <c r="C377" s="145"/>
      <c r="D377" s="13" t="s">
        <v>394</v>
      </c>
      <c r="E377" s="27" t="s">
        <v>71</v>
      </c>
      <c r="F377" s="58">
        <v>652</v>
      </c>
      <c r="G377" s="27"/>
      <c r="H377" s="27">
        <f t="shared" ref="H377" si="459">G377*$T$2</f>
        <v>0</v>
      </c>
      <c r="I377" s="27">
        <f t="shared" ref="I377" si="460">F377*H377</f>
        <v>0</v>
      </c>
      <c r="J377" s="25"/>
      <c r="K377" s="16">
        <f t="shared" ref="K377" si="461">F377*J377</f>
        <v>0</v>
      </c>
      <c r="L377" s="16"/>
      <c r="M377" s="27"/>
      <c r="N377" s="27">
        <f t="shared" ref="N377" si="462">M377*$U$2</f>
        <v>0</v>
      </c>
      <c r="O377" s="27">
        <f t="shared" ref="O377" si="463">J377*N377</f>
        <v>0</v>
      </c>
      <c r="P377" s="27">
        <f t="shared" ref="P377" si="464">F377*O377</f>
        <v>0</v>
      </c>
      <c r="Q377" s="27">
        <f t="shared" ref="Q377" si="465">I377+P377</f>
        <v>0</v>
      </c>
      <c r="R377" s="71"/>
    </row>
    <row r="378" spans="2:18" x14ac:dyDescent="0.2">
      <c r="B378" s="70" t="str">
        <f>IF(F378&lt;&gt;"",1+MAX($B$22:B377),"")</f>
        <v/>
      </c>
      <c r="C378" s="92"/>
      <c r="D378" s="80"/>
      <c r="E378" s="27"/>
      <c r="F378" s="58"/>
      <c r="G378" s="27"/>
      <c r="H378" s="27">
        <f t="shared" si="392"/>
        <v>0</v>
      </c>
      <c r="I378" s="27">
        <f t="shared" si="391"/>
        <v>0</v>
      </c>
      <c r="J378" s="25"/>
      <c r="K378" s="16">
        <f t="shared" si="393"/>
        <v>0</v>
      </c>
      <c r="L378" s="16"/>
      <c r="M378" s="27"/>
      <c r="N378" s="27">
        <f t="shared" si="394"/>
        <v>0</v>
      </c>
      <c r="O378" s="27">
        <f t="shared" si="395"/>
        <v>0</v>
      </c>
      <c r="P378" s="27">
        <f t="shared" si="7"/>
        <v>0</v>
      </c>
      <c r="Q378" s="27">
        <f t="shared" si="8"/>
        <v>0</v>
      </c>
      <c r="R378" s="71"/>
    </row>
    <row r="379" spans="2:18" x14ac:dyDescent="0.2">
      <c r="B379" s="77" t="str">
        <f>IF(F379&lt;&gt;"",1+MAX($B$22:B378),"")</f>
        <v/>
      </c>
      <c r="C379" s="78"/>
      <c r="D379" s="79" t="s">
        <v>98</v>
      </c>
      <c r="E379" s="33"/>
      <c r="F379" s="58"/>
      <c r="G379" s="27"/>
      <c r="H379" s="27">
        <f t="shared" si="392"/>
        <v>0</v>
      </c>
      <c r="I379" s="27">
        <f t="shared" si="391"/>
        <v>0</v>
      </c>
      <c r="J379" s="25"/>
      <c r="K379" s="16">
        <f t="shared" si="393"/>
        <v>0</v>
      </c>
      <c r="L379" s="16"/>
      <c r="M379" s="27"/>
      <c r="N379" s="27">
        <f t="shared" si="394"/>
        <v>0</v>
      </c>
      <c r="O379" s="27">
        <f t="shared" si="395"/>
        <v>0</v>
      </c>
      <c r="P379" s="27">
        <f t="shared" si="7"/>
        <v>0</v>
      </c>
      <c r="Q379" s="27">
        <f t="shared" si="8"/>
        <v>0</v>
      </c>
      <c r="R379" s="71"/>
    </row>
    <row r="380" spans="2:18" x14ac:dyDescent="0.2">
      <c r="B380" s="70">
        <f>IF(F380&lt;&gt;"",1+MAX($B$22:B379),"")</f>
        <v>181</v>
      </c>
      <c r="C380" s="92" t="s">
        <v>306</v>
      </c>
      <c r="D380" s="13" t="s">
        <v>378</v>
      </c>
      <c r="E380" s="27" t="s">
        <v>71</v>
      </c>
      <c r="F380" s="58">
        <v>7261</v>
      </c>
      <c r="G380" s="27"/>
      <c r="H380" s="27">
        <f t="shared" si="392"/>
        <v>0</v>
      </c>
      <c r="I380" s="27">
        <f t="shared" si="391"/>
        <v>0</v>
      </c>
      <c r="J380" s="25"/>
      <c r="K380" s="16">
        <f t="shared" si="393"/>
        <v>0</v>
      </c>
      <c r="L380" s="16"/>
      <c r="M380" s="27"/>
      <c r="N380" s="27">
        <f t="shared" si="394"/>
        <v>0</v>
      </c>
      <c r="O380" s="27">
        <f t="shared" si="395"/>
        <v>0</v>
      </c>
      <c r="P380" s="27">
        <f t="shared" si="7"/>
        <v>0</v>
      </c>
      <c r="Q380" s="27">
        <f t="shared" si="8"/>
        <v>0</v>
      </c>
      <c r="R380" s="71"/>
    </row>
    <row r="381" spans="2:18" x14ac:dyDescent="0.2">
      <c r="B381" s="70">
        <f>IF(F381&lt;&gt;"",1+MAX($B$22:B380),"")</f>
        <v>182</v>
      </c>
      <c r="C381" s="102" t="s">
        <v>440</v>
      </c>
      <c r="D381" s="13" t="s">
        <v>441</v>
      </c>
      <c r="E381" s="27" t="s">
        <v>71</v>
      </c>
      <c r="F381" s="58">
        <v>178</v>
      </c>
      <c r="G381" s="27"/>
      <c r="H381" s="27">
        <f t="shared" ref="H381" si="466">G381*$T$2</f>
        <v>0</v>
      </c>
      <c r="I381" s="27">
        <f t="shared" ref="I381" si="467">F381*H381</f>
        <v>0</v>
      </c>
      <c r="J381" s="25"/>
      <c r="K381" s="16">
        <f t="shared" ref="K381" si="468">F381*J381</f>
        <v>0</v>
      </c>
      <c r="L381" s="16"/>
      <c r="M381" s="27"/>
      <c r="N381" s="27">
        <f t="shared" ref="N381" si="469">M381*$U$2</f>
        <v>0</v>
      </c>
      <c r="O381" s="27">
        <f t="shared" ref="O381" si="470">J381*N381</f>
        <v>0</v>
      </c>
      <c r="P381" s="27">
        <f t="shared" ref="P381" si="471">F381*O381</f>
        <v>0</v>
      </c>
      <c r="Q381" s="27">
        <f t="shared" ref="Q381" si="472">I381+P381</f>
        <v>0</v>
      </c>
      <c r="R381" s="71"/>
    </row>
    <row r="382" spans="2:18" x14ac:dyDescent="0.2">
      <c r="B382" s="70" t="str">
        <f>IF(F382&lt;&gt;"",1+MAX($B$22:B381),"")</f>
        <v/>
      </c>
      <c r="C382" s="89"/>
      <c r="D382" s="90"/>
      <c r="E382" s="27"/>
      <c r="F382" s="58"/>
      <c r="G382" s="27"/>
      <c r="H382" s="27">
        <f t="shared" si="392"/>
        <v>0</v>
      </c>
      <c r="I382" s="27">
        <f t="shared" si="391"/>
        <v>0</v>
      </c>
      <c r="J382" s="25"/>
      <c r="K382" s="16">
        <f t="shared" si="393"/>
        <v>0</v>
      </c>
      <c r="L382" s="16"/>
      <c r="M382" s="27"/>
      <c r="N382" s="27">
        <f t="shared" si="394"/>
        <v>0</v>
      </c>
      <c r="O382" s="27">
        <f t="shared" si="395"/>
        <v>0</v>
      </c>
      <c r="P382" s="27">
        <f t="shared" si="7"/>
        <v>0</v>
      </c>
      <c r="Q382" s="27">
        <f t="shared" si="8"/>
        <v>0</v>
      </c>
      <c r="R382" s="71"/>
    </row>
    <row r="383" spans="2:18" x14ac:dyDescent="0.2">
      <c r="B383" s="77" t="str">
        <f>IF(F383&lt;&gt;"",1+MAX($B$22:B382),"")</f>
        <v/>
      </c>
      <c r="C383" s="78"/>
      <c r="D383" s="79" t="s">
        <v>379</v>
      </c>
      <c r="E383" s="33"/>
      <c r="F383" s="58"/>
      <c r="G383" s="27"/>
      <c r="H383" s="27">
        <f t="shared" ref="H383:H386" si="473">G383*$T$2</f>
        <v>0</v>
      </c>
      <c r="I383" s="27">
        <f t="shared" ref="I383:I386" si="474">F383*H383</f>
        <v>0</v>
      </c>
      <c r="J383" s="25"/>
      <c r="K383" s="16">
        <f t="shared" ref="K383:K386" si="475">F383*J383</f>
        <v>0</v>
      </c>
      <c r="L383" s="16"/>
      <c r="M383" s="27"/>
      <c r="N383" s="27">
        <f t="shared" ref="N383:N386" si="476">M383*$U$2</f>
        <v>0</v>
      </c>
      <c r="O383" s="27">
        <f t="shared" ref="O383:O386" si="477">J383*N383</f>
        <v>0</v>
      </c>
      <c r="P383" s="27">
        <f t="shared" ref="P383:P386" si="478">F383*O383</f>
        <v>0</v>
      </c>
      <c r="Q383" s="27">
        <f t="shared" ref="Q383:Q386" si="479">I383+P383</f>
        <v>0</v>
      </c>
      <c r="R383" s="71"/>
    </row>
    <row r="384" spans="2:18" x14ac:dyDescent="0.2">
      <c r="B384" s="70">
        <f>IF(F384&lt;&gt;"",1+MAX($B$22:B383),"")</f>
        <v>183</v>
      </c>
      <c r="C384" s="140" t="s">
        <v>306</v>
      </c>
      <c r="D384" s="13" t="s">
        <v>380</v>
      </c>
      <c r="E384" s="27" t="s">
        <v>72</v>
      </c>
      <c r="F384" s="58">
        <v>362</v>
      </c>
      <c r="G384" s="27"/>
      <c r="H384" s="27">
        <f t="shared" si="473"/>
        <v>0</v>
      </c>
      <c r="I384" s="27">
        <f t="shared" si="474"/>
        <v>0</v>
      </c>
      <c r="J384" s="25"/>
      <c r="K384" s="16">
        <f t="shared" si="475"/>
        <v>0</v>
      </c>
      <c r="L384" s="16"/>
      <c r="M384" s="27"/>
      <c r="N384" s="27">
        <f t="shared" si="476"/>
        <v>0</v>
      </c>
      <c r="O384" s="27">
        <f t="shared" si="477"/>
        <v>0</v>
      </c>
      <c r="P384" s="27">
        <f t="shared" si="478"/>
        <v>0</v>
      </c>
      <c r="Q384" s="27">
        <f t="shared" si="479"/>
        <v>0</v>
      </c>
      <c r="R384" s="71"/>
    </row>
    <row r="385" spans="2:18" x14ac:dyDescent="0.2">
      <c r="B385" s="70">
        <f>IF(F385&lt;&gt;"",1+MAX($B$22:B384),"")</f>
        <v>184</v>
      </c>
      <c r="C385" s="145"/>
      <c r="D385" s="13" t="s">
        <v>381</v>
      </c>
      <c r="E385" s="27" t="s">
        <v>72</v>
      </c>
      <c r="F385" s="58">
        <v>121</v>
      </c>
      <c r="G385" s="27"/>
      <c r="H385" s="27">
        <f t="shared" ref="H385" si="480">G385*$T$2</f>
        <v>0</v>
      </c>
      <c r="I385" s="27">
        <f t="shared" ref="I385" si="481">F385*H385</f>
        <v>0</v>
      </c>
      <c r="J385" s="25"/>
      <c r="K385" s="16">
        <f t="shared" ref="K385" si="482">F385*J385</f>
        <v>0</v>
      </c>
      <c r="L385" s="16"/>
      <c r="M385" s="27"/>
      <c r="N385" s="27">
        <f t="shared" ref="N385" si="483">M385*$U$2</f>
        <v>0</v>
      </c>
      <c r="O385" s="27">
        <f t="shared" ref="O385" si="484">J385*N385</f>
        <v>0</v>
      </c>
      <c r="P385" s="27">
        <f t="shared" ref="P385" si="485">F385*O385</f>
        <v>0</v>
      </c>
      <c r="Q385" s="27">
        <f t="shared" ref="Q385" si="486">I385+P385</f>
        <v>0</v>
      </c>
      <c r="R385" s="71"/>
    </row>
    <row r="386" spans="2:18" x14ac:dyDescent="0.2">
      <c r="B386" s="70" t="str">
        <f>IF(F386&lt;&gt;"",1+MAX($B$22:B385),"")</f>
        <v/>
      </c>
      <c r="C386" s="89"/>
      <c r="D386" s="90"/>
      <c r="E386" s="27"/>
      <c r="F386" s="58"/>
      <c r="G386" s="27"/>
      <c r="H386" s="27">
        <f t="shared" si="473"/>
        <v>0</v>
      </c>
      <c r="I386" s="27">
        <f t="shared" si="474"/>
        <v>0</v>
      </c>
      <c r="J386" s="25"/>
      <c r="K386" s="16">
        <f t="shared" si="475"/>
        <v>0</v>
      </c>
      <c r="L386" s="16"/>
      <c r="M386" s="27"/>
      <c r="N386" s="27">
        <f t="shared" si="476"/>
        <v>0</v>
      </c>
      <c r="O386" s="27">
        <f t="shared" si="477"/>
        <v>0</v>
      </c>
      <c r="P386" s="27">
        <f t="shared" si="478"/>
        <v>0</v>
      </c>
      <c r="Q386" s="27">
        <f t="shared" si="479"/>
        <v>0</v>
      </c>
      <c r="R386" s="71"/>
    </row>
    <row r="387" spans="2:18" s="18" customFormat="1" x14ac:dyDescent="0.2">
      <c r="B387" s="19" t="str">
        <f>IF(F387&lt;&gt;"",1+MAX($B$22:B386),"")</f>
        <v/>
      </c>
      <c r="C387" s="19" t="s">
        <v>52</v>
      </c>
      <c r="D387" s="10" t="s">
        <v>23</v>
      </c>
      <c r="E387" s="146" t="s">
        <v>66</v>
      </c>
      <c r="F387" s="147"/>
      <c r="G387" s="148"/>
      <c r="H387" s="88">
        <f>SUM(I388:I425)</f>
        <v>0</v>
      </c>
      <c r="I387" s="11">
        <f t="shared" ref="I387:I402" si="487">F387*H387</f>
        <v>0</v>
      </c>
      <c r="J387" s="11"/>
      <c r="K387" s="172" t="s">
        <v>67</v>
      </c>
      <c r="L387" s="173"/>
      <c r="M387" s="173"/>
      <c r="N387" s="174"/>
      <c r="O387" s="88">
        <f>SUM(P388:P425)</f>
        <v>0</v>
      </c>
      <c r="P387" s="34">
        <f t="shared" si="7"/>
        <v>0</v>
      </c>
      <c r="Q387" s="38">
        <f t="shared" si="8"/>
        <v>0</v>
      </c>
      <c r="R387" s="69">
        <f>SUM(Q388:Q425)</f>
        <v>0</v>
      </c>
    </row>
    <row r="388" spans="2:18" x14ac:dyDescent="0.2">
      <c r="B388" s="70" t="str">
        <f>IF(F388&lt;&gt;"",1+MAX($B$22:B387),"")</f>
        <v/>
      </c>
      <c r="C388" s="20"/>
      <c r="D388" s="13"/>
      <c r="E388" s="33"/>
      <c r="F388" s="58"/>
      <c r="G388" s="27"/>
      <c r="H388" s="27">
        <f t="shared" ref="H388:H402" si="488">G388*$T$2</f>
        <v>0</v>
      </c>
      <c r="I388" s="27">
        <f t="shared" si="487"/>
        <v>0</v>
      </c>
      <c r="J388" s="25"/>
      <c r="K388" s="16">
        <f t="shared" ref="K388:K402" si="489">F388*J388</f>
        <v>0</v>
      </c>
      <c r="L388" s="16"/>
      <c r="M388" s="27"/>
      <c r="N388" s="27">
        <f t="shared" ref="N388:N402" si="490">M388*$U$2</f>
        <v>0</v>
      </c>
      <c r="O388" s="27">
        <f t="shared" ref="O388:O402" si="491">J388*N388</f>
        <v>0</v>
      </c>
      <c r="P388" s="27">
        <f t="shared" ref="P388:P402" si="492">F388*O388</f>
        <v>0</v>
      </c>
      <c r="Q388" s="27">
        <f t="shared" ref="Q388:Q402" si="493">I388+P388</f>
        <v>0</v>
      </c>
      <c r="R388" s="71"/>
    </row>
    <row r="389" spans="2:18" x14ac:dyDescent="0.2">
      <c r="B389" s="77" t="str">
        <f>IF(F389&lt;&gt;"",1+MAX($B$22:B388),"")</f>
        <v/>
      </c>
      <c r="C389" s="78"/>
      <c r="D389" s="79" t="s">
        <v>86</v>
      </c>
      <c r="E389" s="33"/>
      <c r="F389" s="58"/>
      <c r="G389" s="27"/>
      <c r="H389" s="27">
        <f t="shared" si="488"/>
        <v>0</v>
      </c>
      <c r="I389" s="27">
        <f t="shared" si="487"/>
        <v>0</v>
      </c>
      <c r="J389" s="25"/>
      <c r="K389" s="16">
        <f t="shared" si="489"/>
        <v>0</v>
      </c>
      <c r="L389" s="16"/>
      <c r="M389" s="27"/>
      <c r="N389" s="27">
        <f t="shared" si="490"/>
        <v>0</v>
      </c>
      <c r="O389" s="27">
        <f t="shared" si="491"/>
        <v>0</v>
      </c>
      <c r="P389" s="27">
        <f t="shared" si="492"/>
        <v>0</v>
      </c>
      <c r="Q389" s="27">
        <f t="shared" si="493"/>
        <v>0</v>
      </c>
      <c r="R389" s="71"/>
    </row>
    <row r="390" spans="2:18" x14ac:dyDescent="0.2">
      <c r="B390" s="70">
        <f>IF(F390&lt;&gt;"",1+MAX($B$22:B389),"")</f>
        <v>185</v>
      </c>
      <c r="C390" s="140" t="s">
        <v>421</v>
      </c>
      <c r="D390" s="13" t="s">
        <v>236</v>
      </c>
      <c r="E390" s="33" t="s">
        <v>72</v>
      </c>
      <c r="F390" s="58">
        <v>34</v>
      </c>
      <c r="G390" s="27"/>
      <c r="H390" s="27">
        <f t="shared" si="488"/>
        <v>0</v>
      </c>
      <c r="I390" s="27">
        <f t="shared" si="487"/>
        <v>0</v>
      </c>
      <c r="J390" s="25"/>
      <c r="K390" s="16">
        <f t="shared" si="489"/>
        <v>0</v>
      </c>
      <c r="L390" s="16"/>
      <c r="M390" s="27"/>
      <c r="N390" s="27">
        <f t="shared" si="490"/>
        <v>0</v>
      </c>
      <c r="O390" s="27">
        <f t="shared" si="491"/>
        <v>0</v>
      </c>
      <c r="P390" s="27">
        <f t="shared" si="492"/>
        <v>0</v>
      </c>
      <c r="Q390" s="27">
        <f t="shared" si="493"/>
        <v>0</v>
      </c>
      <c r="R390" s="71"/>
    </row>
    <row r="391" spans="2:18" x14ac:dyDescent="0.2">
      <c r="B391" s="70">
        <f>IF(F391&lt;&gt;"",1+MAX($B$22:B390),"")</f>
        <v>186</v>
      </c>
      <c r="C391" s="141"/>
      <c r="D391" s="13" t="s">
        <v>237</v>
      </c>
      <c r="E391" s="33" t="s">
        <v>77</v>
      </c>
      <c r="F391" s="58">
        <v>4</v>
      </c>
      <c r="G391" s="27"/>
      <c r="H391" s="27">
        <f t="shared" si="488"/>
        <v>0</v>
      </c>
      <c r="I391" s="27">
        <f t="shared" si="487"/>
        <v>0</v>
      </c>
      <c r="J391" s="25"/>
      <c r="K391" s="16">
        <f t="shared" si="489"/>
        <v>0</v>
      </c>
      <c r="L391" s="16"/>
      <c r="M391" s="27"/>
      <c r="N391" s="27">
        <f t="shared" si="490"/>
        <v>0</v>
      </c>
      <c r="O391" s="27">
        <f t="shared" si="491"/>
        <v>0</v>
      </c>
      <c r="P391" s="27">
        <f t="shared" si="492"/>
        <v>0</v>
      </c>
      <c r="Q391" s="27">
        <f t="shared" si="493"/>
        <v>0</v>
      </c>
      <c r="R391" s="71"/>
    </row>
    <row r="392" spans="2:18" ht="25.5" x14ac:dyDescent="0.2">
      <c r="B392" s="70">
        <f>IF(F392&lt;&gt;"",1+MAX($B$22:B391),"")</f>
        <v>187</v>
      </c>
      <c r="C392" s="141"/>
      <c r="D392" s="13" t="s">
        <v>238</v>
      </c>
      <c r="E392" s="33" t="s">
        <v>77</v>
      </c>
      <c r="F392" s="58">
        <v>2</v>
      </c>
      <c r="G392" s="27"/>
      <c r="H392" s="27">
        <f t="shared" si="488"/>
        <v>0</v>
      </c>
      <c r="I392" s="27">
        <f t="shared" si="487"/>
        <v>0</v>
      </c>
      <c r="J392" s="25"/>
      <c r="K392" s="16">
        <f t="shared" si="489"/>
        <v>0</v>
      </c>
      <c r="L392" s="16"/>
      <c r="M392" s="27"/>
      <c r="N392" s="27">
        <f t="shared" si="490"/>
        <v>0</v>
      </c>
      <c r="O392" s="27">
        <f t="shared" si="491"/>
        <v>0</v>
      </c>
      <c r="P392" s="27">
        <f t="shared" si="492"/>
        <v>0</v>
      </c>
      <c r="Q392" s="27">
        <f t="shared" si="493"/>
        <v>0</v>
      </c>
      <c r="R392" s="71"/>
    </row>
    <row r="393" spans="2:18" x14ac:dyDescent="0.2">
      <c r="B393" s="70">
        <f>IF(F393&lt;&gt;"",1+MAX($B$22:B392),"")</f>
        <v>188</v>
      </c>
      <c r="C393" s="141"/>
      <c r="D393" s="13" t="s">
        <v>239</v>
      </c>
      <c r="E393" s="33" t="s">
        <v>77</v>
      </c>
      <c r="F393" s="58">
        <v>4</v>
      </c>
      <c r="G393" s="27"/>
      <c r="H393" s="27">
        <f t="shared" si="488"/>
        <v>0</v>
      </c>
      <c r="I393" s="27">
        <f t="shared" si="487"/>
        <v>0</v>
      </c>
      <c r="J393" s="25"/>
      <c r="K393" s="16">
        <f t="shared" si="489"/>
        <v>0</v>
      </c>
      <c r="L393" s="16"/>
      <c r="M393" s="27"/>
      <c r="N393" s="27">
        <f t="shared" si="490"/>
        <v>0</v>
      </c>
      <c r="O393" s="27">
        <f t="shared" si="491"/>
        <v>0</v>
      </c>
      <c r="P393" s="27">
        <f t="shared" si="492"/>
        <v>0</v>
      </c>
      <c r="Q393" s="27">
        <f t="shared" si="493"/>
        <v>0</v>
      </c>
      <c r="R393" s="71"/>
    </row>
    <row r="394" spans="2:18" x14ac:dyDescent="0.2">
      <c r="B394" s="70">
        <f>IF(F394&lt;&gt;"",1+MAX($B$22:B393),"")</f>
        <v>189</v>
      </c>
      <c r="C394" s="141"/>
      <c r="D394" s="13" t="s">
        <v>240</v>
      </c>
      <c r="E394" s="33" t="s">
        <v>77</v>
      </c>
      <c r="F394" s="58">
        <v>2</v>
      </c>
      <c r="G394" s="27"/>
      <c r="H394" s="27">
        <f t="shared" si="488"/>
        <v>0</v>
      </c>
      <c r="I394" s="27">
        <f t="shared" si="487"/>
        <v>0</v>
      </c>
      <c r="J394" s="25"/>
      <c r="K394" s="16">
        <f t="shared" si="489"/>
        <v>0</v>
      </c>
      <c r="L394" s="16"/>
      <c r="M394" s="27"/>
      <c r="N394" s="27">
        <f t="shared" si="490"/>
        <v>0</v>
      </c>
      <c r="O394" s="27">
        <f t="shared" si="491"/>
        <v>0</v>
      </c>
      <c r="P394" s="27">
        <f t="shared" si="492"/>
        <v>0</v>
      </c>
      <c r="Q394" s="27">
        <f t="shared" si="493"/>
        <v>0</v>
      </c>
      <c r="R394" s="71"/>
    </row>
    <row r="395" spans="2:18" x14ac:dyDescent="0.2">
      <c r="B395" s="70">
        <f>IF(F395&lt;&gt;"",1+MAX($B$22:B394),"")</f>
        <v>190</v>
      </c>
      <c r="C395" s="141"/>
      <c r="D395" s="13" t="s">
        <v>241</v>
      </c>
      <c r="E395" s="33" t="s">
        <v>77</v>
      </c>
      <c r="F395" s="58">
        <v>2</v>
      </c>
      <c r="G395" s="27"/>
      <c r="H395" s="27">
        <f t="shared" si="488"/>
        <v>0</v>
      </c>
      <c r="I395" s="27">
        <f t="shared" si="487"/>
        <v>0</v>
      </c>
      <c r="J395" s="25"/>
      <c r="K395" s="16">
        <f t="shared" si="489"/>
        <v>0</v>
      </c>
      <c r="L395" s="16"/>
      <c r="M395" s="27"/>
      <c r="N395" s="27">
        <f t="shared" si="490"/>
        <v>0</v>
      </c>
      <c r="O395" s="27">
        <f t="shared" si="491"/>
        <v>0</v>
      </c>
      <c r="P395" s="27">
        <f t="shared" si="492"/>
        <v>0</v>
      </c>
      <c r="Q395" s="27">
        <f t="shared" si="493"/>
        <v>0</v>
      </c>
      <c r="R395" s="71"/>
    </row>
    <row r="396" spans="2:18" x14ac:dyDescent="0.2">
      <c r="B396" s="70">
        <f>IF(F396&lt;&gt;"",1+MAX($B$22:B395),"")</f>
        <v>191</v>
      </c>
      <c r="C396" s="141"/>
      <c r="D396" s="13" t="s">
        <v>242</v>
      </c>
      <c r="E396" s="33" t="s">
        <v>77</v>
      </c>
      <c r="F396" s="58">
        <v>2</v>
      </c>
      <c r="G396" s="27"/>
      <c r="H396" s="27">
        <f t="shared" si="488"/>
        <v>0</v>
      </c>
      <c r="I396" s="27">
        <f t="shared" si="487"/>
        <v>0</v>
      </c>
      <c r="J396" s="25"/>
      <c r="K396" s="16">
        <f t="shared" si="489"/>
        <v>0</v>
      </c>
      <c r="L396" s="16"/>
      <c r="M396" s="27"/>
      <c r="N396" s="27">
        <f t="shared" si="490"/>
        <v>0</v>
      </c>
      <c r="O396" s="27">
        <f t="shared" si="491"/>
        <v>0</v>
      </c>
      <c r="P396" s="27">
        <f t="shared" si="492"/>
        <v>0</v>
      </c>
      <c r="Q396" s="27">
        <f t="shared" si="493"/>
        <v>0</v>
      </c>
      <c r="R396" s="71"/>
    </row>
    <row r="397" spans="2:18" x14ac:dyDescent="0.2">
      <c r="B397" s="70">
        <f>IF(F397&lt;&gt;"",1+MAX($B$22:B396),"")</f>
        <v>192</v>
      </c>
      <c r="C397" s="141"/>
      <c r="D397" s="13" t="s">
        <v>243</v>
      </c>
      <c r="E397" s="33" t="s">
        <v>77</v>
      </c>
      <c r="F397" s="58">
        <v>4</v>
      </c>
      <c r="G397" s="27"/>
      <c r="H397" s="27">
        <f t="shared" ref="H397:H400" si="494">G397*$T$2</f>
        <v>0</v>
      </c>
      <c r="I397" s="27">
        <f t="shared" ref="I397:I400" si="495">F397*H397</f>
        <v>0</v>
      </c>
      <c r="J397" s="25"/>
      <c r="K397" s="16">
        <f t="shared" ref="K397:K400" si="496">F397*J397</f>
        <v>0</v>
      </c>
      <c r="L397" s="16"/>
      <c r="M397" s="27"/>
      <c r="N397" s="27">
        <f t="shared" ref="N397:N400" si="497">M397*$U$2</f>
        <v>0</v>
      </c>
      <c r="O397" s="27">
        <f t="shared" ref="O397:O400" si="498">J397*N397</f>
        <v>0</v>
      </c>
      <c r="P397" s="27">
        <f t="shared" ref="P397:P400" si="499">F397*O397</f>
        <v>0</v>
      </c>
      <c r="Q397" s="27">
        <f t="shared" ref="Q397:Q400" si="500">I397+P397</f>
        <v>0</v>
      </c>
      <c r="R397" s="71"/>
    </row>
    <row r="398" spans="2:18" x14ac:dyDescent="0.2">
      <c r="B398" s="70">
        <f>IF(F398&lt;&gt;"",1+MAX($B$22:B397),"")</f>
        <v>193</v>
      </c>
      <c r="C398" s="141"/>
      <c r="D398" s="13" t="s">
        <v>244</v>
      </c>
      <c r="E398" s="33" t="s">
        <v>77</v>
      </c>
      <c r="F398" s="58">
        <v>2</v>
      </c>
      <c r="G398" s="27"/>
      <c r="H398" s="27">
        <f t="shared" si="494"/>
        <v>0</v>
      </c>
      <c r="I398" s="27">
        <f t="shared" si="495"/>
        <v>0</v>
      </c>
      <c r="J398" s="25"/>
      <c r="K398" s="16">
        <f t="shared" si="496"/>
        <v>0</v>
      </c>
      <c r="L398" s="16"/>
      <c r="M398" s="27"/>
      <c r="N398" s="27">
        <f t="shared" si="497"/>
        <v>0</v>
      </c>
      <c r="O398" s="27">
        <f t="shared" si="498"/>
        <v>0</v>
      </c>
      <c r="P398" s="27">
        <f t="shared" si="499"/>
        <v>0</v>
      </c>
      <c r="Q398" s="27">
        <f t="shared" si="500"/>
        <v>0</v>
      </c>
      <c r="R398" s="71"/>
    </row>
    <row r="399" spans="2:18" x14ac:dyDescent="0.2">
      <c r="B399" s="70">
        <f>IF(F399&lt;&gt;"",1+MAX($B$22:B398),"")</f>
        <v>194</v>
      </c>
      <c r="C399" s="141"/>
      <c r="D399" s="13" t="s">
        <v>245</v>
      </c>
      <c r="E399" s="33" t="s">
        <v>77</v>
      </c>
      <c r="F399" s="58">
        <v>4</v>
      </c>
      <c r="G399" s="27"/>
      <c r="H399" s="27">
        <f t="shared" si="494"/>
        <v>0</v>
      </c>
      <c r="I399" s="27">
        <f t="shared" si="495"/>
        <v>0</v>
      </c>
      <c r="J399" s="25"/>
      <c r="K399" s="16">
        <f t="shared" si="496"/>
        <v>0</v>
      </c>
      <c r="L399" s="16"/>
      <c r="M399" s="27"/>
      <c r="N399" s="27">
        <f t="shared" si="497"/>
        <v>0</v>
      </c>
      <c r="O399" s="27">
        <f t="shared" si="498"/>
        <v>0</v>
      </c>
      <c r="P399" s="27">
        <f t="shared" si="499"/>
        <v>0</v>
      </c>
      <c r="Q399" s="27">
        <f t="shared" si="500"/>
        <v>0</v>
      </c>
      <c r="R399" s="71"/>
    </row>
    <row r="400" spans="2:18" x14ac:dyDescent="0.2">
      <c r="B400" s="70">
        <f>IF(F400&lt;&gt;"",1+MAX($B$22:B399),"")</f>
        <v>195</v>
      </c>
      <c r="C400" s="145"/>
      <c r="D400" s="13" t="s">
        <v>246</v>
      </c>
      <c r="E400" s="33" t="s">
        <v>77</v>
      </c>
      <c r="F400" s="58">
        <v>2</v>
      </c>
      <c r="G400" s="27"/>
      <c r="H400" s="27">
        <f t="shared" si="494"/>
        <v>0</v>
      </c>
      <c r="I400" s="27">
        <f t="shared" si="495"/>
        <v>0</v>
      </c>
      <c r="J400" s="25"/>
      <c r="K400" s="16">
        <f t="shared" si="496"/>
        <v>0</v>
      </c>
      <c r="L400" s="16"/>
      <c r="M400" s="27"/>
      <c r="N400" s="27">
        <f t="shared" si="497"/>
        <v>0</v>
      </c>
      <c r="O400" s="27">
        <f t="shared" si="498"/>
        <v>0</v>
      </c>
      <c r="P400" s="27">
        <f t="shared" si="499"/>
        <v>0</v>
      </c>
      <c r="Q400" s="27">
        <f t="shared" si="500"/>
        <v>0</v>
      </c>
      <c r="R400" s="71"/>
    </row>
    <row r="401" spans="2:18" ht="29.25" customHeight="1" x14ac:dyDescent="0.2">
      <c r="B401" s="70" t="str">
        <f>IF(F401&lt;&gt;"",1+MAX($B$22:B400),"")</f>
        <v/>
      </c>
      <c r="C401" s="20"/>
      <c r="D401" s="80" t="s">
        <v>87</v>
      </c>
      <c r="E401" s="105"/>
      <c r="F401" s="58"/>
      <c r="G401" s="106"/>
      <c r="H401" s="27">
        <f t="shared" si="488"/>
        <v>0</v>
      </c>
      <c r="I401" s="27">
        <f t="shared" si="487"/>
        <v>0</v>
      </c>
      <c r="J401" s="25"/>
      <c r="K401" s="16">
        <f t="shared" si="489"/>
        <v>0</v>
      </c>
      <c r="L401" s="107"/>
      <c r="M401" s="27"/>
      <c r="N401" s="106">
        <f t="shared" si="490"/>
        <v>0</v>
      </c>
      <c r="O401" s="27">
        <f t="shared" si="491"/>
        <v>0</v>
      </c>
      <c r="P401" s="27">
        <f t="shared" si="492"/>
        <v>0</v>
      </c>
      <c r="Q401" s="27">
        <f t="shared" si="493"/>
        <v>0</v>
      </c>
      <c r="R401" s="71"/>
    </row>
    <row r="402" spans="2:18" x14ac:dyDescent="0.2">
      <c r="B402" s="70" t="str">
        <f>IF(F402&lt;&gt;"",1+MAX($B$22:B401),"")</f>
        <v/>
      </c>
      <c r="C402" s="20"/>
      <c r="D402" s="13"/>
      <c r="E402" s="105"/>
      <c r="F402" s="58"/>
      <c r="G402" s="106"/>
      <c r="H402" s="27">
        <f t="shared" si="488"/>
        <v>0</v>
      </c>
      <c r="I402" s="27">
        <f t="shared" si="487"/>
        <v>0</v>
      </c>
      <c r="J402" s="25"/>
      <c r="K402" s="16">
        <f t="shared" si="489"/>
        <v>0</v>
      </c>
      <c r="L402" s="107"/>
      <c r="M402" s="27"/>
      <c r="N402" s="106">
        <f t="shared" si="490"/>
        <v>0</v>
      </c>
      <c r="O402" s="27">
        <f t="shared" si="491"/>
        <v>0</v>
      </c>
      <c r="P402" s="27">
        <f t="shared" si="492"/>
        <v>0</v>
      </c>
      <c r="Q402" s="27">
        <f t="shared" si="493"/>
        <v>0</v>
      </c>
      <c r="R402" s="71"/>
    </row>
    <row r="403" spans="2:18" x14ac:dyDescent="0.2">
      <c r="B403" s="118" t="str">
        <f>IF(F403&lt;&gt;"",1+MAX($B$22:B402),"")</f>
        <v/>
      </c>
      <c r="C403" s="119"/>
      <c r="D403" s="79" t="s">
        <v>367</v>
      </c>
      <c r="E403" s="33"/>
      <c r="F403" s="58"/>
      <c r="G403" s="27"/>
      <c r="H403" s="27"/>
      <c r="I403" s="27"/>
      <c r="J403" s="25"/>
      <c r="K403" s="16"/>
      <c r="L403" s="16"/>
      <c r="M403" s="27"/>
      <c r="N403" s="27"/>
      <c r="O403" s="27"/>
      <c r="P403" s="27"/>
      <c r="Q403" s="27"/>
      <c r="R403" s="71"/>
    </row>
    <row r="404" spans="2:18" x14ac:dyDescent="0.2">
      <c r="B404" s="70">
        <f>IF(F404&lt;&gt;"",1+MAX($B$22:B403),"")</f>
        <v>196</v>
      </c>
      <c r="C404" s="102" t="s">
        <v>317</v>
      </c>
      <c r="D404" s="13" t="s">
        <v>368</v>
      </c>
      <c r="E404" s="33" t="s">
        <v>77</v>
      </c>
      <c r="F404" s="58">
        <v>2</v>
      </c>
      <c r="G404" s="27"/>
      <c r="H404" s="27"/>
      <c r="I404" s="27"/>
      <c r="J404" s="25"/>
      <c r="K404" s="16"/>
      <c r="L404" s="16"/>
      <c r="M404" s="27"/>
      <c r="N404" s="27"/>
      <c r="O404" s="27"/>
      <c r="P404" s="27"/>
      <c r="Q404" s="27"/>
      <c r="R404" s="71"/>
    </row>
    <row r="405" spans="2:18" x14ac:dyDescent="0.2">
      <c r="B405" s="70" t="str">
        <f>IF(F405&lt;&gt;"",1+MAX($B$22:B404),"")</f>
        <v/>
      </c>
      <c r="C405" s="102"/>
      <c r="D405" s="13"/>
      <c r="E405" s="33"/>
      <c r="F405" s="58"/>
      <c r="G405" s="27"/>
      <c r="H405" s="27"/>
      <c r="I405" s="27"/>
      <c r="J405" s="25"/>
      <c r="K405" s="16"/>
      <c r="L405" s="16"/>
      <c r="M405" s="27"/>
      <c r="N405" s="27"/>
      <c r="O405" s="27"/>
      <c r="P405" s="27"/>
      <c r="Q405" s="27"/>
      <c r="R405" s="71"/>
    </row>
    <row r="406" spans="2:18" x14ac:dyDescent="0.2">
      <c r="B406" s="77" t="str">
        <f>IF(F406&lt;&gt;"",1+MAX($B$22:B405),"")</f>
        <v/>
      </c>
      <c r="C406" s="78"/>
      <c r="D406" s="79" t="s">
        <v>249</v>
      </c>
      <c r="E406" s="33"/>
      <c r="F406" s="58"/>
      <c r="G406" s="27"/>
      <c r="H406" s="27">
        <f t="shared" ref="H406:H409" si="501">G406*$T$2</f>
        <v>0</v>
      </c>
      <c r="I406" s="27">
        <f t="shared" ref="I406:I409" si="502">F406*H406</f>
        <v>0</v>
      </c>
      <c r="J406" s="25"/>
      <c r="K406" s="16">
        <f t="shared" ref="K406:K409" si="503">F406*J406</f>
        <v>0</v>
      </c>
      <c r="L406" s="16"/>
      <c r="M406" s="27"/>
      <c r="N406" s="27">
        <f t="shared" ref="N406:N409" si="504">M406*$U$2</f>
        <v>0</v>
      </c>
      <c r="O406" s="27">
        <f t="shared" ref="O406:O409" si="505">J406*N406</f>
        <v>0</v>
      </c>
      <c r="P406" s="27">
        <f t="shared" ref="P406:P409" si="506">F406*O406</f>
        <v>0</v>
      </c>
      <c r="Q406" s="27">
        <f t="shared" ref="Q406:Q409" si="507">I406+P406</f>
        <v>0</v>
      </c>
      <c r="R406" s="71"/>
    </row>
    <row r="407" spans="2:18" x14ac:dyDescent="0.2">
      <c r="B407" s="70">
        <f>IF(F407&lt;&gt;"",1+MAX($B$22:B406),"")</f>
        <v>197</v>
      </c>
      <c r="C407" s="140" t="s">
        <v>422</v>
      </c>
      <c r="D407" s="13" t="s">
        <v>251</v>
      </c>
      <c r="E407" s="33" t="s">
        <v>77</v>
      </c>
      <c r="F407" s="58">
        <v>1</v>
      </c>
      <c r="G407" s="27"/>
      <c r="H407" s="27">
        <f t="shared" si="501"/>
        <v>0</v>
      </c>
      <c r="I407" s="27">
        <f t="shared" si="502"/>
        <v>0</v>
      </c>
      <c r="J407" s="25"/>
      <c r="K407" s="16">
        <f t="shared" si="503"/>
        <v>0</v>
      </c>
      <c r="L407" s="16"/>
      <c r="M407" s="27"/>
      <c r="N407" s="27">
        <f t="shared" si="504"/>
        <v>0</v>
      </c>
      <c r="O407" s="27">
        <f t="shared" si="505"/>
        <v>0</v>
      </c>
      <c r="P407" s="27">
        <f t="shared" si="506"/>
        <v>0</v>
      </c>
      <c r="Q407" s="27">
        <f t="shared" si="507"/>
        <v>0</v>
      </c>
      <c r="R407" s="71"/>
    </row>
    <row r="408" spans="2:18" x14ac:dyDescent="0.2">
      <c r="B408" s="70">
        <f>IF(F408&lt;&gt;"",1+MAX($B$22:B407),"")</f>
        <v>198</v>
      </c>
      <c r="C408" s="141"/>
      <c r="D408" s="13" t="s">
        <v>250</v>
      </c>
      <c r="E408" s="33" t="s">
        <v>77</v>
      </c>
      <c r="F408" s="58">
        <v>2</v>
      </c>
      <c r="G408" s="27"/>
      <c r="H408" s="27">
        <f t="shared" si="501"/>
        <v>0</v>
      </c>
      <c r="I408" s="27">
        <f t="shared" si="502"/>
        <v>0</v>
      </c>
      <c r="J408" s="25"/>
      <c r="K408" s="16">
        <f t="shared" si="503"/>
        <v>0</v>
      </c>
      <c r="L408" s="16"/>
      <c r="M408" s="27"/>
      <c r="N408" s="27">
        <f t="shared" si="504"/>
        <v>0</v>
      </c>
      <c r="O408" s="27">
        <f t="shared" si="505"/>
        <v>0</v>
      </c>
      <c r="P408" s="27">
        <f t="shared" si="506"/>
        <v>0</v>
      </c>
      <c r="Q408" s="27">
        <f t="shared" si="507"/>
        <v>0</v>
      </c>
      <c r="R408" s="71"/>
    </row>
    <row r="409" spans="2:18" x14ac:dyDescent="0.2">
      <c r="B409" s="70">
        <f>IF(F409&lt;&gt;"",1+MAX($B$22:B408),"")</f>
        <v>199</v>
      </c>
      <c r="C409" s="141"/>
      <c r="D409" s="13" t="s">
        <v>252</v>
      </c>
      <c r="E409" s="33" t="s">
        <v>77</v>
      </c>
      <c r="F409" s="58">
        <v>1</v>
      </c>
      <c r="G409" s="27"/>
      <c r="H409" s="27">
        <f t="shared" si="501"/>
        <v>0</v>
      </c>
      <c r="I409" s="27">
        <f t="shared" si="502"/>
        <v>0</v>
      </c>
      <c r="J409" s="25"/>
      <c r="K409" s="16">
        <f t="shared" si="503"/>
        <v>0</v>
      </c>
      <c r="L409" s="16"/>
      <c r="M409" s="27"/>
      <c r="N409" s="27">
        <f t="shared" si="504"/>
        <v>0</v>
      </c>
      <c r="O409" s="27">
        <f t="shared" si="505"/>
        <v>0</v>
      </c>
      <c r="P409" s="27">
        <f t="shared" si="506"/>
        <v>0</v>
      </c>
      <c r="Q409" s="27">
        <f t="shared" si="507"/>
        <v>0</v>
      </c>
      <c r="R409" s="71"/>
    </row>
    <row r="410" spans="2:18" x14ac:dyDescent="0.2">
      <c r="B410" s="70">
        <f>IF(F410&lt;&gt;"",1+MAX($B$22:B409),"")</f>
        <v>200</v>
      </c>
      <c r="C410" s="141"/>
      <c r="D410" s="13" t="s">
        <v>261</v>
      </c>
      <c r="E410" s="33" t="s">
        <v>77</v>
      </c>
      <c r="F410" s="58">
        <v>1</v>
      </c>
      <c r="G410" s="27"/>
      <c r="H410" s="27">
        <f t="shared" ref="H410:H412" si="508">G410*$T$2</f>
        <v>0</v>
      </c>
      <c r="I410" s="27">
        <f t="shared" ref="I410:I412" si="509">F410*H410</f>
        <v>0</v>
      </c>
      <c r="J410" s="25"/>
      <c r="K410" s="16">
        <f t="shared" ref="K410:K412" si="510">F410*J410</f>
        <v>0</v>
      </c>
      <c r="L410" s="16"/>
      <c r="M410" s="27"/>
      <c r="N410" s="27">
        <f t="shared" ref="N410:N412" si="511">M410*$U$2</f>
        <v>0</v>
      </c>
      <c r="O410" s="27">
        <f t="shared" ref="O410:O412" si="512">J410*N410</f>
        <v>0</v>
      </c>
      <c r="P410" s="27">
        <f t="shared" ref="P410:P412" si="513">F410*O410</f>
        <v>0</v>
      </c>
      <c r="Q410" s="27">
        <f t="shared" ref="Q410:Q412" si="514">I410+P410</f>
        <v>0</v>
      </c>
      <c r="R410" s="71"/>
    </row>
    <row r="411" spans="2:18" x14ac:dyDescent="0.2">
      <c r="B411" s="70">
        <f>IF(F411&lt;&gt;"",1+MAX($B$22:B410),"")</f>
        <v>201</v>
      </c>
      <c r="C411" s="141"/>
      <c r="D411" s="13" t="s">
        <v>263</v>
      </c>
      <c r="E411" s="33" t="s">
        <v>77</v>
      </c>
      <c r="F411" s="58">
        <v>1</v>
      </c>
      <c r="G411" s="27"/>
      <c r="H411" s="27">
        <f t="shared" si="508"/>
        <v>0</v>
      </c>
      <c r="I411" s="27">
        <f t="shared" si="509"/>
        <v>0</v>
      </c>
      <c r="J411" s="25"/>
      <c r="K411" s="16">
        <f t="shared" si="510"/>
        <v>0</v>
      </c>
      <c r="L411" s="16"/>
      <c r="M411" s="27"/>
      <c r="N411" s="27">
        <f t="shared" si="511"/>
        <v>0</v>
      </c>
      <c r="O411" s="27">
        <f t="shared" si="512"/>
        <v>0</v>
      </c>
      <c r="P411" s="27">
        <f t="shared" si="513"/>
        <v>0</v>
      </c>
      <c r="Q411" s="27">
        <f t="shared" si="514"/>
        <v>0</v>
      </c>
      <c r="R411" s="71"/>
    </row>
    <row r="412" spans="2:18" x14ac:dyDescent="0.2">
      <c r="B412" s="70">
        <f>IF(F412&lt;&gt;"",1+MAX($B$22:B411),"")</f>
        <v>202</v>
      </c>
      <c r="C412" s="141"/>
      <c r="D412" s="13" t="s">
        <v>262</v>
      </c>
      <c r="E412" s="33" t="s">
        <v>77</v>
      </c>
      <c r="F412" s="58">
        <v>1</v>
      </c>
      <c r="G412" s="27"/>
      <c r="H412" s="27">
        <f t="shared" si="508"/>
        <v>0</v>
      </c>
      <c r="I412" s="27">
        <f t="shared" si="509"/>
        <v>0</v>
      </c>
      <c r="J412" s="25"/>
      <c r="K412" s="16">
        <f t="shared" si="510"/>
        <v>0</v>
      </c>
      <c r="L412" s="16"/>
      <c r="M412" s="27"/>
      <c r="N412" s="27">
        <f t="shared" si="511"/>
        <v>0</v>
      </c>
      <c r="O412" s="27">
        <f t="shared" si="512"/>
        <v>0</v>
      </c>
      <c r="P412" s="27">
        <f t="shared" si="513"/>
        <v>0</v>
      </c>
      <c r="Q412" s="27">
        <f t="shared" si="514"/>
        <v>0</v>
      </c>
      <c r="R412" s="71"/>
    </row>
    <row r="413" spans="2:18" x14ac:dyDescent="0.2">
      <c r="B413" s="70">
        <f>IF(F413&lt;&gt;"",1+MAX($B$22:B412),"")</f>
        <v>203</v>
      </c>
      <c r="C413" s="141"/>
      <c r="D413" s="13" t="s">
        <v>264</v>
      </c>
      <c r="E413" s="33" t="s">
        <v>77</v>
      </c>
      <c r="F413" s="58">
        <v>1</v>
      </c>
      <c r="G413" s="27"/>
      <c r="H413" s="27">
        <f t="shared" ref="H413:H414" si="515">G413*$T$2</f>
        <v>0</v>
      </c>
      <c r="I413" s="27">
        <f t="shared" ref="I413:I414" si="516">F413*H413</f>
        <v>0</v>
      </c>
      <c r="J413" s="25"/>
      <c r="K413" s="16">
        <f t="shared" ref="K413:K414" si="517">F413*J413</f>
        <v>0</v>
      </c>
      <c r="L413" s="16"/>
      <c r="M413" s="27"/>
      <c r="N413" s="27">
        <f t="shared" ref="N413:N414" si="518">M413*$U$2</f>
        <v>0</v>
      </c>
      <c r="O413" s="27">
        <f t="shared" ref="O413:O414" si="519">J413*N413</f>
        <v>0</v>
      </c>
      <c r="P413" s="27">
        <f t="shared" ref="P413:P414" si="520">F413*O413</f>
        <v>0</v>
      </c>
      <c r="Q413" s="27">
        <f t="shared" ref="Q413:Q414" si="521">I413+P413</f>
        <v>0</v>
      </c>
      <c r="R413" s="71"/>
    </row>
    <row r="414" spans="2:18" x14ac:dyDescent="0.2">
      <c r="B414" s="70">
        <f>IF(F414&lt;&gt;"",1+MAX($B$22:B413),"")</f>
        <v>204</v>
      </c>
      <c r="C414" s="145"/>
      <c r="D414" s="13" t="s">
        <v>265</v>
      </c>
      <c r="E414" s="33" t="s">
        <v>77</v>
      </c>
      <c r="F414" s="58">
        <v>1</v>
      </c>
      <c r="G414" s="27"/>
      <c r="H414" s="27">
        <f t="shared" si="515"/>
        <v>0</v>
      </c>
      <c r="I414" s="27">
        <f t="shared" si="516"/>
        <v>0</v>
      </c>
      <c r="J414" s="25"/>
      <c r="K414" s="16">
        <f t="shared" si="517"/>
        <v>0</v>
      </c>
      <c r="L414" s="16"/>
      <c r="M414" s="27"/>
      <c r="N414" s="27">
        <f t="shared" si="518"/>
        <v>0</v>
      </c>
      <c r="O414" s="27">
        <f t="shared" si="519"/>
        <v>0</v>
      </c>
      <c r="P414" s="27">
        <f t="shared" si="520"/>
        <v>0</v>
      </c>
      <c r="Q414" s="27">
        <f t="shared" si="521"/>
        <v>0</v>
      </c>
      <c r="R414" s="71"/>
    </row>
    <row r="415" spans="2:18" ht="25.5" x14ac:dyDescent="0.2">
      <c r="B415" s="70" t="str">
        <f>IF(F415&lt;&gt;"",1+MAX($B$22:B414),"")</f>
        <v/>
      </c>
      <c r="C415" s="102"/>
      <c r="D415" s="80" t="s">
        <v>373</v>
      </c>
      <c r="E415" s="105"/>
      <c r="F415" s="58"/>
      <c r="G415" s="106"/>
      <c r="H415" s="27"/>
      <c r="I415" s="27"/>
      <c r="J415" s="25"/>
      <c r="K415" s="107"/>
      <c r="L415" s="108"/>
      <c r="M415" s="27"/>
      <c r="N415" s="106"/>
      <c r="O415" s="27"/>
      <c r="P415" s="27"/>
      <c r="Q415" s="27"/>
      <c r="R415" s="71"/>
    </row>
    <row r="416" spans="2:18" x14ac:dyDescent="0.2">
      <c r="B416" s="70" t="str">
        <f>IF(F416&lt;&gt;"",1+MAX($B$22:B415),"")</f>
        <v/>
      </c>
      <c r="C416" s="89"/>
      <c r="D416" s="13"/>
      <c r="E416" s="105"/>
      <c r="F416" s="58"/>
      <c r="G416" s="106"/>
      <c r="H416" s="27"/>
      <c r="I416" s="27"/>
      <c r="J416" s="25"/>
      <c r="K416" s="107"/>
      <c r="L416" s="108"/>
      <c r="M416" s="27"/>
      <c r="N416" s="106"/>
      <c r="O416" s="27"/>
      <c r="P416" s="27"/>
      <c r="Q416" s="27"/>
      <c r="R416" s="71"/>
    </row>
    <row r="417" spans="1:18" x14ac:dyDescent="0.2">
      <c r="B417" s="77" t="str">
        <f>IF(F417&lt;&gt;"",1+MAX($B$22:B416),"")</f>
        <v/>
      </c>
      <c r="C417" s="78"/>
      <c r="D417" s="79" t="s">
        <v>258</v>
      </c>
      <c r="E417" s="33"/>
      <c r="F417" s="58"/>
      <c r="G417" s="27"/>
      <c r="H417" s="27">
        <f t="shared" ref="H417:H419" si="522">G417*$T$2</f>
        <v>0</v>
      </c>
      <c r="I417" s="27">
        <f t="shared" ref="I417:I419" si="523">F417*H417</f>
        <v>0</v>
      </c>
      <c r="J417" s="25"/>
      <c r="K417" s="16">
        <f t="shared" ref="K417:K419" si="524">F417*J417</f>
        <v>0</v>
      </c>
      <c r="L417" s="16"/>
      <c r="M417" s="27"/>
      <c r="N417" s="27">
        <f t="shared" ref="N417:N419" si="525">M417*$U$2</f>
        <v>0</v>
      </c>
      <c r="O417" s="27">
        <f t="shared" ref="O417:O419" si="526">J417*N417</f>
        <v>0</v>
      </c>
      <c r="P417" s="27">
        <f t="shared" ref="P417:P419" si="527">F417*O417</f>
        <v>0</v>
      </c>
      <c r="Q417" s="27">
        <f t="shared" ref="Q417:Q419" si="528">I417+P417</f>
        <v>0</v>
      </c>
      <c r="R417" s="71"/>
    </row>
    <row r="418" spans="1:18" x14ac:dyDescent="0.2">
      <c r="B418" s="70">
        <f>IF(F418&lt;&gt;"",1+MAX($B$22:B417),"")</f>
        <v>205</v>
      </c>
      <c r="C418" s="140" t="s">
        <v>423</v>
      </c>
      <c r="D418" s="13" t="s">
        <v>259</v>
      </c>
      <c r="E418" s="33" t="s">
        <v>77</v>
      </c>
      <c r="F418" s="58">
        <v>3</v>
      </c>
      <c r="G418" s="27"/>
      <c r="H418" s="27">
        <f t="shared" si="522"/>
        <v>0</v>
      </c>
      <c r="I418" s="27">
        <f t="shared" si="523"/>
        <v>0</v>
      </c>
      <c r="J418" s="25"/>
      <c r="K418" s="16">
        <f t="shared" si="524"/>
        <v>0</v>
      </c>
      <c r="L418" s="16"/>
      <c r="M418" s="27"/>
      <c r="N418" s="27">
        <f t="shared" si="525"/>
        <v>0</v>
      </c>
      <c r="O418" s="27">
        <f t="shared" si="526"/>
        <v>0</v>
      </c>
      <c r="P418" s="27">
        <f t="shared" si="527"/>
        <v>0</v>
      </c>
      <c r="Q418" s="27">
        <f t="shared" si="528"/>
        <v>0</v>
      </c>
      <c r="R418" s="71"/>
    </row>
    <row r="419" spans="1:18" x14ac:dyDescent="0.2">
      <c r="B419" s="70">
        <f>IF(F419&lt;&gt;"",1+MAX($B$22:B418),"")</f>
        <v>206</v>
      </c>
      <c r="C419" s="141"/>
      <c r="D419" s="13" t="s">
        <v>260</v>
      </c>
      <c r="E419" s="33" t="s">
        <v>77</v>
      </c>
      <c r="F419" s="58">
        <v>19</v>
      </c>
      <c r="G419" s="27"/>
      <c r="H419" s="27">
        <f t="shared" si="522"/>
        <v>0</v>
      </c>
      <c r="I419" s="27">
        <f t="shared" si="523"/>
        <v>0</v>
      </c>
      <c r="J419" s="25"/>
      <c r="K419" s="16">
        <f t="shared" si="524"/>
        <v>0</v>
      </c>
      <c r="L419" s="16"/>
      <c r="M419" s="27"/>
      <c r="N419" s="27">
        <f t="shared" si="525"/>
        <v>0</v>
      </c>
      <c r="O419" s="27">
        <f t="shared" si="526"/>
        <v>0</v>
      </c>
      <c r="P419" s="27">
        <f t="shared" si="527"/>
        <v>0</v>
      </c>
      <c r="Q419" s="27">
        <f t="shared" si="528"/>
        <v>0</v>
      </c>
      <c r="R419" s="71"/>
    </row>
    <row r="420" spans="1:18" x14ac:dyDescent="0.2">
      <c r="B420" s="70" t="str">
        <f>IF(F420&lt;&gt;"",1+MAX($B$22:B419),"")</f>
        <v/>
      </c>
      <c r="C420" s="89"/>
      <c r="D420" s="13"/>
      <c r="E420" s="105"/>
      <c r="F420" s="58"/>
      <c r="G420" s="106"/>
      <c r="H420" s="27"/>
      <c r="I420" s="27"/>
      <c r="J420" s="25"/>
      <c r="K420" s="107"/>
      <c r="L420" s="108"/>
      <c r="M420" s="27"/>
      <c r="N420" s="106"/>
      <c r="O420" s="27"/>
      <c r="P420" s="27"/>
      <c r="Q420" s="27"/>
      <c r="R420" s="71"/>
    </row>
    <row r="421" spans="1:18" s="122" customFormat="1" x14ac:dyDescent="0.2">
      <c r="B421" s="123" t="str">
        <f>IF(F421&lt;&gt;"",1+MAX($B$22:B420),"")</f>
        <v/>
      </c>
      <c r="C421" s="123"/>
      <c r="D421" s="79" t="s">
        <v>369</v>
      </c>
      <c r="E421" s="33"/>
      <c r="F421" s="33"/>
      <c r="G421" s="33"/>
      <c r="H421" s="124"/>
      <c r="I421" s="103"/>
      <c r="J421" s="103"/>
      <c r="K421" s="125"/>
      <c r="L421" s="126"/>
      <c r="M421" s="126"/>
      <c r="N421" s="127"/>
      <c r="O421" s="124"/>
      <c r="P421" s="128"/>
      <c r="Q421" s="111"/>
      <c r="R421" s="129"/>
    </row>
    <row r="422" spans="1:18" s="122" customFormat="1" x14ac:dyDescent="0.2">
      <c r="B422" s="83">
        <f>IF(F422&lt;&gt;"",1+MAX($B$22:B421),"")</f>
        <v>207</v>
      </c>
      <c r="C422" s="142" t="s">
        <v>317</v>
      </c>
      <c r="D422" s="84" t="s">
        <v>370</v>
      </c>
      <c r="E422" s="33" t="s">
        <v>77</v>
      </c>
      <c r="F422" s="33">
        <v>1</v>
      </c>
      <c r="G422" s="33"/>
      <c r="H422" s="124"/>
      <c r="I422" s="103"/>
      <c r="J422" s="103"/>
      <c r="K422" s="125"/>
      <c r="L422" s="126"/>
      <c r="M422" s="126"/>
      <c r="N422" s="127"/>
      <c r="O422" s="124"/>
      <c r="P422" s="128"/>
      <c r="Q422" s="111"/>
      <c r="R422" s="129"/>
    </row>
    <row r="423" spans="1:18" s="122" customFormat="1" x14ac:dyDescent="0.2">
      <c r="B423" s="83">
        <f>IF(F423&lt;&gt;"",1+MAX($B$22:B422),"")</f>
        <v>208</v>
      </c>
      <c r="C423" s="144"/>
      <c r="D423" s="84" t="s">
        <v>371</v>
      </c>
      <c r="E423" s="33" t="s">
        <v>77</v>
      </c>
      <c r="F423" s="33">
        <v>24</v>
      </c>
      <c r="G423" s="33"/>
      <c r="H423" s="124"/>
      <c r="I423" s="103"/>
      <c r="J423" s="103"/>
      <c r="K423" s="125"/>
      <c r="L423" s="126"/>
      <c r="M423" s="126"/>
      <c r="N423" s="127"/>
      <c r="O423" s="124"/>
      <c r="P423" s="128"/>
      <c r="Q423" s="111"/>
      <c r="R423" s="129"/>
    </row>
    <row r="424" spans="1:18" s="122" customFormat="1" ht="25.5" x14ac:dyDescent="0.2">
      <c r="B424" s="83" t="str">
        <f>IF(F424&lt;&gt;"",1+MAX($B$22:B423),"")</f>
        <v/>
      </c>
      <c r="C424" s="114"/>
      <c r="D424" s="80" t="s">
        <v>400</v>
      </c>
      <c r="E424" s="33"/>
      <c r="F424" s="33"/>
      <c r="G424" s="33"/>
      <c r="H424" s="124"/>
      <c r="I424" s="103"/>
      <c r="J424" s="103"/>
      <c r="K424" s="125"/>
      <c r="L424" s="126"/>
      <c r="M424" s="126"/>
      <c r="N424" s="127"/>
      <c r="O424" s="124"/>
      <c r="P424" s="128"/>
      <c r="Q424" s="111"/>
      <c r="R424" s="129"/>
    </row>
    <row r="425" spans="1:18" x14ac:dyDescent="0.2">
      <c r="B425" s="70" t="str">
        <f>IF(F425&lt;&gt;"",1+MAX($B$22:B424),"")</f>
        <v/>
      </c>
      <c r="C425" s="13"/>
      <c r="D425" s="13"/>
      <c r="E425" s="33"/>
      <c r="F425" s="58"/>
      <c r="G425" s="27"/>
      <c r="H425" s="27"/>
      <c r="I425" s="27"/>
      <c r="J425" s="25"/>
      <c r="K425" s="16"/>
      <c r="L425" s="16"/>
      <c r="M425" s="27"/>
      <c r="N425" s="27"/>
      <c r="O425" s="27"/>
      <c r="P425" s="27"/>
      <c r="Q425" s="27"/>
      <c r="R425" s="71"/>
    </row>
    <row r="426" spans="1:18" s="18" customFormat="1" x14ac:dyDescent="0.2">
      <c r="B426" s="19" t="str">
        <f>IF(F426&lt;&gt;"",1+MAX($B$22:B425),"")</f>
        <v/>
      </c>
      <c r="C426" s="19" t="s">
        <v>53</v>
      </c>
      <c r="D426" s="10" t="s">
        <v>68</v>
      </c>
      <c r="E426" s="146" t="s">
        <v>66</v>
      </c>
      <c r="F426" s="147"/>
      <c r="G426" s="148"/>
      <c r="H426" s="88">
        <f>SUM(I427:I475)</f>
        <v>0</v>
      </c>
      <c r="I426" s="11">
        <f t="shared" ref="I426:I487" si="529">F426*H426</f>
        <v>0</v>
      </c>
      <c r="J426" s="11"/>
      <c r="K426" s="172" t="s">
        <v>67</v>
      </c>
      <c r="L426" s="173"/>
      <c r="M426" s="173"/>
      <c r="N426" s="174"/>
      <c r="O426" s="88">
        <f>SUM(P427:P475)</f>
        <v>0</v>
      </c>
      <c r="P426" s="34">
        <f t="shared" ref="P426:P487" si="530">F426*O426</f>
        <v>0</v>
      </c>
      <c r="Q426" s="38">
        <f t="shared" ref="Q426:Q487" si="531">I426+P426</f>
        <v>0</v>
      </c>
      <c r="R426" s="69">
        <f>SUM(Q427:Q475)</f>
        <v>0</v>
      </c>
    </row>
    <row r="427" spans="1:18" x14ac:dyDescent="0.2">
      <c r="B427" s="70" t="str">
        <f>IF(F427&lt;&gt;"",1+MAX($B$22:B426),"")</f>
        <v/>
      </c>
      <c r="C427" s="20"/>
      <c r="D427" s="13"/>
      <c r="E427" s="33"/>
      <c r="F427" s="58"/>
      <c r="G427" s="27"/>
      <c r="H427" s="27">
        <f t="shared" ref="H427:H480" si="532">G427*$T$2</f>
        <v>0</v>
      </c>
      <c r="I427" s="27">
        <f t="shared" si="529"/>
        <v>0</v>
      </c>
      <c r="J427" s="25"/>
      <c r="K427" s="16">
        <f t="shared" ref="K427:K480" si="533">F427*J427</f>
        <v>0</v>
      </c>
      <c r="L427" s="16"/>
      <c r="M427" s="27"/>
      <c r="N427" s="27">
        <f t="shared" ref="N427:N480" si="534">M427*$U$2</f>
        <v>0</v>
      </c>
      <c r="O427" s="27">
        <f t="shared" ref="O427:O480" si="535">J427*N427</f>
        <v>0</v>
      </c>
      <c r="P427" s="27">
        <f t="shared" si="530"/>
        <v>0</v>
      </c>
      <c r="Q427" s="27">
        <f t="shared" si="531"/>
        <v>0</v>
      </c>
      <c r="R427" s="71"/>
    </row>
    <row r="428" spans="1:18" x14ac:dyDescent="0.2">
      <c r="A428" s="121"/>
      <c r="B428" s="118" t="str">
        <f>IF(F428&lt;&gt;"",1+MAX($B$22:B427),"")</f>
        <v/>
      </c>
      <c r="C428" s="79"/>
      <c r="D428" s="79" t="s">
        <v>325</v>
      </c>
      <c r="E428" s="33"/>
      <c r="F428" s="58"/>
      <c r="G428" s="27"/>
      <c r="H428" s="27"/>
      <c r="I428" s="27"/>
      <c r="J428" s="25"/>
      <c r="K428" s="16"/>
      <c r="L428" s="16"/>
      <c r="M428" s="27"/>
      <c r="N428" s="27"/>
      <c r="O428" s="27"/>
      <c r="P428" s="27"/>
      <c r="Q428" s="27"/>
      <c r="R428" s="71"/>
    </row>
    <row r="429" spans="1:18" x14ac:dyDescent="0.2">
      <c r="B429" s="70">
        <f>IF(F429&lt;&gt;"",1+MAX($B$22:B428),"")</f>
        <v>209</v>
      </c>
      <c r="C429" s="181" t="s">
        <v>317</v>
      </c>
      <c r="D429" s="13" t="s">
        <v>326</v>
      </c>
      <c r="E429" s="33" t="s">
        <v>77</v>
      </c>
      <c r="F429" s="58">
        <v>1</v>
      </c>
      <c r="G429" s="27"/>
      <c r="H429" s="27"/>
      <c r="I429" s="27"/>
      <c r="J429" s="25"/>
      <c r="K429" s="16"/>
      <c r="L429" s="16"/>
      <c r="M429" s="27"/>
      <c r="N429" s="27"/>
      <c r="O429" s="27"/>
      <c r="P429" s="27"/>
      <c r="Q429" s="27"/>
      <c r="R429" s="71"/>
    </row>
    <row r="430" spans="1:18" x14ac:dyDescent="0.2">
      <c r="B430" s="70">
        <f>IF(F430&lt;&gt;"",1+MAX($B$22:B429),"")</f>
        <v>210</v>
      </c>
      <c r="C430" s="182"/>
      <c r="D430" s="13" t="s">
        <v>327</v>
      </c>
      <c r="E430" s="33" t="s">
        <v>77</v>
      </c>
      <c r="F430" s="58">
        <v>1</v>
      </c>
      <c r="G430" s="27"/>
      <c r="H430" s="27"/>
      <c r="I430" s="27"/>
      <c r="J430" s="25"/>
      <c r="K430" s="16"/>
      <c r="L430" s="16"/>
      <c r="M430" s="27"/>
      <c r="N430" s="27"/>
      <c r="O430" s="27"/>
      <c r="P430" s="27"/>
      <c r="Q430" s="27"/>
      <c r="R430" s="71"/>
    </row>
    <row r="431" spans="1:18" x14ac:dyDescent="0.2">
      <c r="B431" s="70">
        <f>IF(F431&lt;&gt;"",1+MAX($B$22:B430),"")</f>
        <v>211</v>
      </c>
      <c r="C431" s="182"/>
      <c r="D431" s="13" t="s">
        <v>328</v>
      </c>
      <c r="E431" s="33" t="s">
        <v>77</v>
      </c>
      <c r="F431" s="58">
        <v>1</v>
      </c>
      <c r="G431" s="27"/>
      <c r="H431" s="27"/>
      <c r="I431" s="27"/>
      <c r="J431" s="25"/>
      <c r="K431" s="16"/>
      <c r="L431" s="16"/>
      <c r="M431" s="27"/>
      <c r="N431" s="27"/>
      <c r="O431" s="27"/>
      <c r="P431" s="27"/>
      <c r="Q431" s="27"/>
      <c r="R431" s="71"/>
    </row>
    <row r="432" spans="1:18" x14ac:dyDescent="0.2">
      <c r="B432" s="70">
        <f>IF(F432&lt;&gt;"",1+MAX($B$22:B431),"")</f>
        <v>212</v>
      </c>
      <c r="C432" s="182"/>
      <c r="D432" s="13" t="s">
        <v>329</v>
      </c>
      <c r="E432" s="33" t="s">
        <v>77</v>
      </c>
      <c r="F432" s="58">
        <v>1</v>
      </c>
      <c r="G432" s="27"/>
      <c r="H432" s="27"/>
      <c r="I432" s="27"/>
      <c r="J432" s="25"/>
      <c r="K432" s="16"/>
      <c r="L432" s="16"/>
      <c r="M432" s="27"/>
      <c r="N432" s="27"/>
      <c r="O432" s="27"/>
      <c r="P432" s="27"/>
      <c r="Q432" s="27"/>
      <c r="R432" s="71"/>
    </row>
    <row r="433" spans="2:18" x14ac:dyDescent="0.2">
      <c r="B433" s="70">
        <f>IF(F433&lt;&gt;"",1+MAX($B$22:B432),"")</f>
        <v>213</v>
      </c>
      <c r="C433" s="183"/>
      <c r="D433" s="13" t="s">
        <v>330</v>
      </c>
      <c r="E433" s="33" t="s">
        <v>77</v>
      </c>
      <c r="F433" s="58">
        <v>1</v>
      </c>
      <c r="G433" s="27"/>
      <c r="H433" s="27"/>
      <c r="I433" s="27"/>
      <c r="J433" s="25"/>
      <c r="K433" s="16"/>
      <c r="L433" s="16"/>
      <c r="M433" s="27"/>
      <c r="N433" s="27"/>
      <c r="O433" s="27"/>
      <c r="P433" s="27"/>
      <c r="Q433" s="27"/>
      <c r="R433" s="71"/>
    </row>
    <row r="434" spans="2:18" ht="25.5" x14ac:dyDescent="0.2">
      <c r="B434" s="70" t="str">
        <f>IF(F434&lt;&gt;"",1+MAX($B$22:B433),"")</f>
        <v/>
      </c>
      <c r="C434" s="102"/>
      <c r="D434" s="80" t="s">
        <v>372</v>
      </c>
      <c r="E434" s="33"/>
      <c r="F434" s="58"/>
      <c r="G434" s="27"/>
      <c r="H434" s="27"/>
      <c r="I434" s="27"/>
      <c r="J434" s="25"/>
      <c r="K434" s="16"/>
      <c r="L434" s="16"/>
      <c r="M434" s="27"/>
      <c r="N434" s="27"/>
      <c r="O434" s="27"/>
      <c r="P434" s="27"/>
      <c r="Q434" s="27"/>
      <c r="R434" s="71"/>
    </row>
    <row r="435" spans="2:18" x14ac:dyDescent="0.2">
      <c r="B435" s="70" t="str">
        <f>IF(F435&lt;&gt;"",1+MAX($B$22:B434),"")</f>
        <v/>
      </c>
      <c r="C435" s="102"/>
      <c r="D435" s="80"/>
      <c r="E435" s="33"/>
      <c r="F435" s="58"/>
      <c r="G435" s="27"/>
      <c r="H435" s="27"/>
      <c r="I435" s="27"/>
      <c r="J435" s="25"/>
      <c r="K435" s="16"/>
      <c r="L435" s="16"/>
      <c r="M435" s="27"/>
      <c r="N435" s="27"/>
      <c r="O435" s="27"/>
      <c r="P435" s="27"/>
      <c r="Q435" s="27"/>
      <c r="R435" s="71"/>
    </row>
    <row r="436" spans="2:18" x14ac:dyDescent="0.2">
      <c r="B436" s="118" t="str">
        <f>IF(F436&lt;&gt;"",1+MAX($B$22:B435),"")</f>
        <v/>
      </c>
      <c r="C436" s="119"/>
      <c r="D436" s="79" t="s">
        <v>331</v>
      </c>
      <c r="E436" s="33"/>
      <c r="F436" s="58"/>
      <c r="G436" s="27"/>
      <c r="H436" s="27"/>
      <c r="I436" s="27"/>
      <c r="J436" s="25"/>
      <c r="K436" s="16"/>
      <c r="L436" s="16"/>
      <c r="M436" s="27"/>
      <c r="N436" s="27"/>
      <c r="O436" s="27"/>
      <c r="P436" s="27"/>
      <c r="Q436" s="27"/>
      <c r="R436" s="71"/>
    </row>
    <row r="437" spans="2:18" x14ac:dyDescent="0.2">
      <c r="B437" s="70">
        <f>IF(F437&lt;&gt;"",1+MAX($B$22:B436),"")</f>
        <v>214</v>
      </c>
      <c r="C437" s="140" t="s">
        <v>317</v>
      </c>
      <c r="D437" s="13" t="s">
        <v>332</v>
      </c>
      <c r="E437" s="33" t="s">
        <v>77</v>
      </c>
      <c r="F437" s="58">
        <v>2</v>
      </c>
      <c r="G437" s="27"/>
      <c r="H437" s="27"/>
      <c r="I437" s="27"/>
      <c r="J437" s="25"/>
      <c r="K437" s="16"/>
      <c r="L437" s="16"/>
      <c r="M437" s="27"/>
      <c r="N437" s="27"/>
      <c r="O437" s="27"/>
      <c r="P437" s="27"/>
      <c r="Q437" s="27"/>
      <c r="R437" s="71"/>
    </row>
    <row r="438" spans="2:18" x14ac:dyDescent="0.2">
      <c r="B438" s="70">
        <f>IF(F438&lt;&gt;"",1+MAX($B$22:B437),"")</f>
        <v>215</v>
      </c>
      <c r="C438" s="141"/>
      <c r="D438" s="13" t="s">
        <v>333</v>
      </c>
      <c r="E438" s="33" t="s">
        <v>77</v>
      </c>
      <c r="F438" s="58">
        <v>1</v>
      </c>
      <c r="G438" s="27"/>
      <c r="H438" s="27"/>
      <c r="I438" s="27"/>
      <c r="J438" s="25"/>
      <c r="K438" s="16"/>
      <c r="L438" s="16"/>
      <c r="M438" s="27"/>
      <c r="N438" s="27"/>
      <c r="O438" s="27"/>
      <c r="P438" s="27"/>
      <c r="Q438" s="27"/>
      <c r="R438" s="71"/>
    </row>
    <row r="439" spans="2:18" x14ac:dyDescent="0.2">
      <c r="B439" s="70">
        <f>IF(F439&lt;&gt;"",1+MAX($B$22:B438),"")</f>
        <v>216</v>
      </c>
      <c r="C439" s="141"/>
      <c r="D439" s="13" t="s">
        <v>334</v>
      </c>
      <c r="E439" s="33" t="s">
        <v>77</v>
      </c>
      <c r="F439" s="58">
        <v>1</v>
      </c>
      <c r="G439" s="27"/>
      <c r="H439" s="27"/>
      <c r="I439" s="27"/>
      <c r="J439" s="25"/>
      <c r="K439" s="16"/>
      <c r="L439" s="16"/>
      <c r="M439" s="27"/>
      <c r="N439" s="27"/>
      <c r="O439" s="27"/>
      <c r="P439" s="27"/>
      <c r="Q439" s="27"/>
      <c r="R439" s="71"/>
    </row>
    <row r="440" spans="2:18" x14ac:dyDescent="0.2">
      <c r="B440" s="70">
        <f>IF(F440&lt;&gt;"",1+MAX($B$22:B439),"")</f>
        <v>217</v>
      </c>
      <c r="C440" s="141"/>
      <c r="D440" s="13" t="s">
        <v>335</v>
      </c>
      <c r="E440" s="33" t="s">
        <v>77</v>
      </c>
      <c r="F440" s="58">
        <v>2</v>
      </c>
      <c r="G440" s="27"/>
      <c r="H440" s="27"/>
      <c r="I440" s="27"/>
      <c r="J440" s="25"/>
      <c r="K440" s="16"/>
      <c r="L440" s="16"/>
      <c r="M440" s="27"/>
      <c r="N440" s="27"/>
      <c r="O440" s="27"/>
      <c r="P440" s="27"/>
      <c r="Q440" s="27"/>
      <c r="R440" s="71"/>
    </row>
    <row r="441" spans="2:18" x14ac:dyDescent="0.2">
      <c r="B441" s="70">
        <f>IF(F441&lt;&gt;"",1+MAX($B$22:B440),"")</f>
        <v>218</v>
      </c>
      <c r="C441" s="141"/>
      <c r="D441" s="13" t="s">
        <v>336</v>
      </c>
      <c r="E441" s="33" t="s">
        <v>77</v>
      </c>
      <c r="F441" s="58">
        <v>1</v>
      </c>
      <c r="G441" s="27"/>
      <c r="H441" s="27"/>
      <c r="I441" s="27"/>
      <c r="J441" s="25"/>
      <c r="K441" s="16"/>
      <c r="L441" s="16"/>
      <c r="M441" s="27"/>
      <c r="N441" s="27"/>
      <c r="O441" s="27"/>
      <c r="P441" s="27"/>
      <c r="Q441" s="27"/>
      <c r="R441" s="71"/>
    </row>
    <row r="442" spans="2:18" x14ac:dyDescent="0.2">
      <c r="B442" s="70">
        <f>IF(F442&lt;&gt;"",1+MAX($B$22:B441),"")</f>
        <v>219</v>
      </c>
      <c r="C442" s="141"/>
      <c r="D442" s="13" t="s">
        <v>337</v>
      </c>
      <c r="E442" s="33" t="s">
        <v>77</v>
      </c>
      <c r="F442" s="58">
        <v>2</v>
      </c>
      <c r="G442" s="27"/>
      <c r="H442" s="27"/>
      <c r="I442" s="27"/>
      <c r="J442" s="25"/>
      <c r="K442" s="16"/>
      <c r="L442" s="16"/>
      <c r="M442" s="27"/>
      <c r="N442" s="27"/>
      <c r="O442" s="27"/>
      <c r="P442" s="27"/>
      <c r="Q442" s="27"/>
      <c r="R442" s="71"/>
    </row>
    <row r="443" spans="2:18" x14ac:dyDescent="0.2">
      <c r="B443" s="70">
        <f>IF(F443&lt;&gt;"",1+MAX($B$22:B442),"")</f>
        <v>220</v>
      </c>
      <c r="C443" s="141"/>
      <c r="D443" s="13" t="s">
        <v>338</v>
      </c>
      <c r="E443" s="33" t="s">
        <v>77</v>
      </c>
      <c r="F443" s="58">
        <v>1</v>
      </c>
      <c r="G443" s="27"/>
      <c r="H443" s="27"/>
      <c r="I443" s="27"/>
      <c r="J443" s="25"/>
      <c r="K443" s="16"/>
      <c r="L443" s="16"/>
      <c r="M443" s="27"/>
      <c r="N443" s="27"/>
      <c r="O443" s="27"/>
      <c r="P443" s="27"/>
      <c r="Q443" s="27"/>
      <c r="R443" s="71"/>
    </row>
    <row r="444" spans="2:18" x14ac:dyDescent="0.2">
      <c r="B444" s="70">
        <f>IF(F444&lt;&gt;"",1+MAX($B$22:B443),"")</f>
        <v>221</v>
      </c>
      <c r="C444" s="141"/>
      <c r="D444" s="13" t="s">
        <v>339</v>
      </c>
      <c r="E444" s="33" t="s">
        <v>77</v>
      </c>
      <c r="F444" s="58">
        <v>3</v>
      </c>
      <c r="G444" s="27"/>
      <c r="H444" s="27"/>
      <c r="I444" s="27"/>
      <c r="J444" s="25"/>
      <c r="K444" s="16"/>
      <c r="L444" s="16"/>
      <c r="M444" s="27"/>
      <c r="N444" s="27"/>
      <c r="O444" s="27"/>
      <c r="P444" s="27"/>
      <c r="Q444" s="27"/>
      <c r="R444" s="71"/>
    </row>
    <row r="445" spans="2:18" x14ac:dyDescent="0.2">
      <c r="B445" s="70">
        <f>IF(F445&lt;&gt;"",1+MAX($B$22:B444),"")</f>
        <v>222</v>
      </c>
      <c r="C445" s="141"/>
      <c r="D445" s="13" t="s">
        <v>340</v>
      </c>
      <c r="E445" s="33" t="s">
        <v>77</v>
      </c>
      <c r="F445" s="58">
        <v>1</v>
      </c>
      <c r="G445" s="27"/>
      <c r="H445" s="27"/>
      <c r="I445" s="27"/>
      <c r="J445" s="25"/>
      <c r="K445" s="16"/>
      <c r="L445" s="16"/>
      <c r="M445" s="27"/>
      <c r="N445" s="27"/>
      <c r="O445" s="27"/>
      <c r="P445" s="27"/>
      <c r="Q445" s="27"/>
      <c r="R445" s="71"/>
    </row>
    <row r="446" spans="2:18" ht="25.5" x14ac:dyDescent="0.2">
      <c r="B446" s="70">
        <f>IF(F446&lt;&gt;"",1+MAX($B$22:B445),"")</f>
        <v>223</v>
      </c>
      <c r="C446" s="141"/>
      <c r="D446" s="13" t="s">
        <v>341</v>
      </c>
      <c r="E446" s="33" t="s">
        <v>77</v>
      </c>
      <c r="F446" s="58">
        <v>2</v>
      </c>
      <c r="G446" s="27"/>
      <c r="H446" s="27"/>
      <c r="I446" s="27"/>
      <c r="J446" s="25"/>
      <c r="K446" s="16"/>
      <c r="L446" s="16"/>
      <c r="M446" s="27"/>
      <c r="N446" s="27"/>
      <c r="O446" s="27"/>
      <c r="P446" s="27"/>
      <c r="Q446" s="27"/>
      <c r="R446" s="71"/>
    </row>
    <row r="447" spans="2:18" x14ac:dyDescent="0.2">
      <c r="B447" s="70">
        <f>IF(F447&lt;&gt;"",1+MAX($B$22:B446),"")</f>
        <v>224</v>
      </c>
      <c r="C447" s="141"/>
      <c r="D447" s="13" t="s">
        <v>342</v>
      </c>
      <c r="E447" s="33" t="s">
        <v>77</v>
      </c>
      <c r="F447" s="58">
        <v>4</v>
      </c>
      <c r="G447" s="27"/>
      <c r="H447" s="27"/>
      <c r="I447" s="27"/>
      <c r="J447" s="25"/>
      <c r="K447" s="16"/>
      <c r="L447" s="16"/>
      <c r="M447" s="27"/>
      <c r="N447" s="27"/>
      <c r="O447" s="27"/>
      <c r="P447" s="27"/>
      <c r="Q447" s="27"/>
      <c r="R447" s="71"/>
    </row>
    <row r="448" spans="2:18" x14ac:dyDescent="0.2">
      <c r="B448" s="70">
        <f>IF(F448&lt;&gt;"",1+MAX($B$22:B447),"")</f>
        <v>225</v>
      </c>
      <c r="C448" s="141"/>
      <c r="D448" s="13" t="s">
        <v>343</v>
      </c>
      <c r="E448" s="33" t="s">
        <v>77</v>
      </c>
      <c r="F448" s="58">
        <v>1</v>
      </c>
      <c r="G448" s="27"/>
      <c r="H448" s="27"/>
      <c r="I448" s="27"/>
      <c r="J448" s="25"/>
      <c r="K448" s="16"/>
      <c r="L448" s="16"/>
      <c r="M448" s="27"/>
      <c r="N448" s="27"/>
      <c r="O448" s="27"/>
      <c r="P448" s="27"/>
      <c r="Q448" s="27"/>
      <c r="R448" s="71"/>
    </row>
    <row r="449" spans="2:18" x14ac:dyDescent="0.2">
      <c r="B449" s="70">
        <f>IF(F449&lt;&gt;"",1+MAX($B$22:B448),"")</f>
        <v>226</v>
      </c>
      <c r="C449" s="141"/>
      <c r="D449" s="13" t="s">
        <v>344</v>
      </c>
      <c r="E449" s="33" t="s">
        <v>77</v>
      </c>
      <c r="F449" s="58">
        <v>7</v>
      </c>
      <c r="G449" s="27"/>
      <c r="H449" s="27"/>
      <c r="I449" s="27"/>
      <c r="J449" s="25"/>
      <c r="K449" s="16"/>
      <c r="L449" s="16"/>
      <c r="M449" s="27"/>
      <c r="N449" s="27"/>
      <c r="O449" s="27"/>
      <c r="P449" s="27"/>
      <c r="Q449" s="27"/>
      <c r="R449" s="71"/>
    </row>
    <row r="450" spans="2:18" x14ac:dyDescent="0.2">
      <c r="B450" s="70">
        <f>IF(F450&lt;&gt;"",1+MAX($B$22:B449),"")</f>
        <v>227</v>
      </c>
      <c r="C450" s="141"/>
      <c r="D450" s="13" t="s">
        <v>345</v>
      </c>
      <c r="E450" s="33" t="s">
        <v>77</v>
      </c>
      <c r="F450" s="58">
        <v>1</v>
      </c>
      <c r="G450" s="27"/>
      <c r="H450" s="27"/>
      <c r="I450" s="27"/>
      <c r="J450" s="25"/>
      <c r="K450" s="16"/>
      <c r="L450" s="16"/>
      <c r="M450" s="27"/>
      <c r="N450" s="27"/>
      <c r="O450" s="27"/>
      <c r="P450" s="27"/>
      <c r="Q450" s="27"/>
      <c r="R450" s="71"/>
    </row>
    <row r="451" spans="2:18" x14ac:dyDescent="0.2">
      <c r="B451" s="70">
        <f>IF(F451&lt;&gt;"",1+MAX($B$22:B450),"")</f>
        <v>228</v>
      </c>
      <c r="C451" s="141"/>
      <c r="D451" s="13" t="s">
        <v>346</v>
      </c>
      <c r="E451" s="33" t="s">
        <v>77</v>
      </c>
      <c r="F451" s="58">
        <v>1</v>
      </c>
      <c r="G451" s="27"/>
      <c r="H451" s="27"/>
      <c r="I451" s="27"/>
      <c r="J451" s="25"/>
      <c r="K451" s="16"/>
      <c r="L451" s="16"/>
      <c r="M451" s="27"/>
      <c r="N451" s="27"/>
      <c r="O451" s="27"/>
      <c r="P451" s="27"/>
      <c r="Q451" s="27"/>
      <c r="R451" s="71"/>
    </row>
    <row r="452" spans="2:18" x14ac:dyDescent="0.2">
      <c r="B452" s="70">
        <f>IF(F452&lt;&gt;"",1+MAX($B$22:B451),"")</f>
        <v>229</v>
      </c>
      <c r="C452" s="141"/>
      <c r="D452" s="13" t="s">
        <v>347</v>
      </c>
      <c r="E452" s="33" t="s">
        <v>77</v>
      </c>
      <c r="F452" s="58">
        <v>3</v>
      </c>
      <c r="G452" s="27"/>
      <c r="H452" s="27"/>
      <c r="I452" s="27"/>
      <c r="J452" s="25"/>
      <c r="K452" s="16"/>
      <c r="L452" s="16"/>
      <c r="M452" s="27"/>
      <c r="N452" s="27"/>
      <c r="O452" s="27"/>
      <c r="P452" s="27"/>
      <c r="Q452" s="27"/>
      <c r="R452" s="71"/>
    </row>
    <row r="453" spans="2:18" x14ac:dyDescent="0.2">
      <c r="B453" s="70">
        <f>IF(F453&lt;&gt;"",1+MAX($B$22:B452),"")</f>
        <v>230</v>
      </c>
      <c r="C453" s="141"/>
      <c r="D453" s="13" t="s">
        <v>348</v>
      </c>
      <c r="E453" s="33" t="s">
        <v>77</v>
      </c>
      <c r="F453" s="58">
        <v>1</v>
      </c>
      <c r="G453" s="27"/>
      <c r="H453" s="27"/>
      <c r="I453" s="27"/>
      <c r="J453" s="25"/>
      <c r="K453" s="16"/>
      <c r="L453" s="16"/>
      <c r="M453" s="27"/>
      <c r="N453" s="27"/>
      <c r="O453" s="27"/>
      <c r="P453" s="27"/>
      <c r="Q453" s="27"/>
      <c r="R453" s="71"/>
    </row>
    <row r="454" spans="2:18" x14ac:dyDescent="0.2">
      <c r="B454" s="70">
        <f>IF(F454&lt;&gt;"",1+MAX($B$22:B453),"")</f>
        <v>231</v>
      </c>
      <c r="C454" s="141"/>
      <c r="D454" s="13" t="s">
        <v>349</v>
      </c>
      <c r="E454" s="33" t="s">
        <v>77</v>
      </c>
      <c r="F454" s="58">
        <v>2</v>
      </c>
      <c r="G454" s="27"/>
      <c r="H454" s="27"/>
      <c r="I454" s="27"/>
      <c r="J454" s="25"/>
      <c r="K454" s="16"/>
      <c r="L454" s="16"/>
      <c r="M454" s="27"/>
      <c r="N454" s="27"/>
      <c r="O454" s="27"/>
      <c r="P454" s="27"/>
      <c r="Q454" s="27"/>
      <c r="R454" s="71"/>
    </row>
    <row r="455" spans="2:18" x14ac:dyDescent="0.2">
      <c r="B455" s="70">
        <f>IF(F455&lt;&gt;"",1+MAX($B$22:B454),"")</f>
        <v>232</v>
      </c>
      <c r="C455" s="141"/>
      <c r="D455" s="13" t="s">
        <v>350</v>
      </c>
      <c r="E455" s="33" t="s">
        <v>77</v>
      </c>
      <c r="F455" s="58">
        <v>1</v>
      </c>
      <c r="G455" s="27"/>
      <c r="H455" s="27"/>
      <c r="I455" s="27"/>
      <c r="J455" s="25"/>
      <c r="K455" s="16"/>
      <c r="L455" s="16"/>
      <c r="M455" s="27"/>
      <c r="N455" s="27"/>
      <c r="O455" s="27"/>
      <c r="P455" s="27"/>
      <c r="Q455" s="27"/>
      <c r="R455" s="71"/>
    </row>
    <row r="456" spans="2:18" x14ac:dyDescent="0.2">
      <c r="B456" s="70">
        <f>IF(F456&lt;&gt;"",1+MAX($B$22:B455),"")</f>
        <v>233</v>
      </c>
      <c r="C456" s="141"/>
      <c r="D456" s="13" t="s">
        <v>351</v>
      </c>
      <c r="E456" s="33" t="s">
        <v>77</v>
      </c>
      <c r="F456" s="58">
        <v>1</v>
      </c>
      <c r="G456" s="27"/>
      <c r="H456" s="27"/>
      <c r="I456" s="27"/>
      <c r="J456" s="25"/>
      <c r="K456" s="16"/>
      <c r="L456" s="16"/>
      <c r="M456" s="27"/>
      <c r="N456" s="27"/>
      <c r="O456" s="27"/>
      <c r="P456" s="27"/>
      <c r="Q456" s="27"/>
      <c r="R456" s="71"/>
    </row>
    <row r="457" spans="2:18" ht="25.5" x14ac:dyDescent="0.2">
      <c r="B457" s="70">
        <f>IF(F457&lt;&gt;"",1+MAX($B$22:B456),"")</f>
        <v>234</v>
      </c>
      <c r="C457" s="141"/>
      <c r="D457" s="13" t="s">
        <v>352</v>
      </c>
      <c r="E457" s="33" t="s">
        <v>77</v>
      </c>
      <c r="F457" s="58">
        <v>1</v>
      </c>
      <c r="G457" s="27"/>
      <c r="H457" s="27"/>
      <c r="I457" s="27"/>
      <c r="J457" s="25"/>
      <c r="K457" s="16"/>
      <c r="L457" s="16"/>
      <c r="M457" s="27"/>
      <c r="N457" s="27"/>
      <c r="O457" s="27"/>
      <c r="P457" s="27"/>
      <c r="Q457" s="27"/>
      <c r="R457" s="71"/>
    </row>
    <row r="458" spans="2:18" ht="25.5" x14ac:dyDescent="0.2">
      <c r="B458" s="70">
        <f>IF(F458&lt;&gt;"",1+MAX($B$22:B457),"")</f>
        <v>235</v>
      </c>
      <c r="C458" s="141"/>
      <c r="D458" s="13" t="s">
        <v>353</v>
      </c>
      <c r="E458" s="33" t="s">
        <v>77</v>
      </c>
      <c r="F458" s="58">
        <v>2</v>
      </c>
      <c r="G458" s="27"/>
      <c r="H458" s="27"/>
      <c r="I458" s="27"/>
      <c r="J458" s="25"/>
      <c r="K458" s="16"/>
      <c r="L458" s="16"/>
      <c r="M458" s="27"/>
      <c r="N458" s="27"/>
      <c r="O458" s="27"/>
      <c r="P458" s="27"/>
      <c r="Q458" s="27"/>
      <c r="R458" s="71"/>
    </row>
    <row r="459" spans="2:18" ht="25.5" x14ac:dyDescent="0.2">
      <c r="B459" s="70">
        <f>IF(F459&lt;&gt;"",1+MAX($B$22:B458),"")</f>
        <v>236</v>
      </c>
      <c r="C459" s="141"/>
      <c r="D459" s="13" t="s">
        <v>354</v>
      </c>
      <c r="E459" s="33" t="s">
        <v>77</v>
      </c>
      <c r="F459" s="58">
        <v>1</v>
      </c>
      <c r="G459" s="27"/>
      <c r="H459" s="27"/>
      <c r="I459" s="27"/>
      <c r="J459" s="25"/>
      <c r="K459" s="16"/>
      <c r="L459" s="16"/>
      <c r="M459" s="27"/>
      <c r="N459" s="27"/>
      <c r="O459" s="27"/>
      <c r="P459" s="27"/>
      <c r="Q459" s="27"/>
      <c r="R459" s="71"/>
    </row>
    <row r="460" spans="2:18" x14ac:dyDescent="0.2">
      <c r="B460" s="70">
        <f>IF(F460&lt;&gt;"",1+MAX($B$22:B459),"")</f>
        <v>237</v>
      </c>
      <c r="C460" s="141"/>
      <c r="D460" s="13" t="s">
        <v>355</v>
      </c>
      <c r="E460" s="33" t="s">
        <v>77</v>
      </c>
      <c r="F460" s="58">
        <v>1</v>
      </c>
      <c r="G460" s="27"/>
      <c r="H460" s="27"/>
      <c r="I460" s="27"/>
      <c r="J460" s="25"/>
      <c r="K460" s="16"/>
      <c r="L460" s="16"/>
      <c r="M460" s="27"/>
      <c r="N460" s="27"/>
      <c r="O460" s="27"/>
      <c r="P460" s="27"/>
      <c r="Q460" s="27"/>
      <c r="R460" s="71"/>
    </row>
    <row r="461" spans="2:18" x14ac:dyDescent="0.2">
      <c r="B461" s="70">
        <f>IF(F461&lt;&gt;"",1+MAX($B$22:B460),"")</f>
        <v>238</v>
      </c>
      <c r="C461" s="141"/>
      <c r="D461" s="13" t="s">
        <v>424</v>
      </c>
      <c r="E461" s="33" t="s">
        <v>77</v>
      </c>
      <c r="F461" s="58">
        <v>1</v>
      </c>
      <c r="G461" s="27"/>
      <c r="H461" s="27"/>
      <c r="I461" s="27"/>
      <c r="J461" s="25"/>
      <c r="K461" s="16"/>
      <c r="L461" s="16"/>
      <c r="M461" s="27"/>
      <c r="N461" s="27"/>
      <c r="O461" s="27"/>
      <c r="P461" s="27"/>
      <c r="Q461" s="27"/>
      <c r="R461" s="71"/>
    </row>
    <row r="462" spans="2:18" x14ac:dyDescent="0.2">
      <c r="B462" s="70">
        <f>IF(F462&lt;&gt;"",1+MAX($B$22:B461),"")</f>
        <v>239</v>
      </c>
      <c r="C462" s="141"/>
      <c r="D462" s="13" t="s">
        <v>425</v>
      </c>
      <c r="E462" s="33" t="s">
        <v>77</v>
      </c>
      <c r="F462" s="58">
        <v>3</v>
      </c>
      <c r="G462" s="27"/>
      <c r="H462" s="27"/>
      <c r="I462" s="27"/>
      <c r="J462" s="25"/>
      <c r="K462" s="16"/>
      <c r="L462" s="16"/>
      <c r="M462" s="27"/>
      <c r="N462" s="27"/>
      <c r="O462" s="27"/>
      <c r="P462" s="27"/>
      <c r="Q462" s="27"/>
      <c r="R462" s="71"/>
    </row>
    <row r="463" spans="2:18" x14ac:dyDescent="0.2">
      <c r="B463" s="70">
        <f>IF(F463&lt;&gt;"",1+MAX($B$22:B462),"")</f>
        <v>240</v>
      </c>
      <c r="C463" s="141"/>
      <c r="D463" s="13" t="s">
        <v>356</v>
      </c>
      <c r="E463" s="33" t="s">
        <v>77</v>
      </c>
      <c r="F463" s="58">
        <v>3</v>
      </c>
      <c r="G463" s="27"/>
      <c r="H463" s="27"/>
      <c r="I463" s="27"/>
      <c r="J463" s="25"/>
      <c r="K463" s="16"/>
      <c r="L463" s="16"/>
      <c r="M463" s="27"/>
      <c r="N463" s="27"/>
      <c r="O463" s="27"/>
      <c r="P463" s="27"/>
      <c r="Q463" s="27"/>
      <c r="R463" s="71"/>
    </row>
    <row r="464" spans="2:18" ht="25.5" x14ac:dyDescent="0.2">
      <c r="B464" s="70">
        <f>IF(F464&lt;&gt;"",1+MAX($B$22:B463),"")</f>
        <v>241</v>
      </c>
      <c r="C464" s="141"/>
      <c r="D464" s="13" t="s">
        <v>357</v>
      </c>
      <c r="E464" s="33" t="s">
        <v>77</v>
      </c>
      <c r="F464" s="58">
        <v>1</v>
      </c>
      <c r="G464" s="27"/>
      <c r="H464" s="27"/>
      <c r="I464" s="27"/>
      <c r="J464" s="25"/>
      <c r="K464" s="16"/>
      <c r="L464" s="16"/>
      <c r="M464" s="27"/>
      <c r="N464" s="27"/>
      <c r="O464" s="27"/>
      <c r="P464" s="27"/>
      <c r="Q464" s="27"/>
      <c r="R464" s="71"/>
    </row>
    <row r="465" spans="2:18" x14ac:dyDescent="0.2">
      <c r="B465" s="70">
        <f>IF(F465&lt;&gt;"",1+MAX($B$22:B464),"")</f>
        <v>242</v>
      </c>
      <c r="C465" s="141"/>
      <c r="D465" s="13" t="s">
        <v>358</v>
      </c>
      <c r="E465" s="33" t="s">
        <v>77</v>
      </c>
      <c r="F465" s="58">
        <v>2</v>
      </c>
      <c r="G465" s="27"/>
      <c r="H465" s="27"/>
      <c r="I465" s="27"/>
      <c r="J465" s="25"/>
      <c r="K465" s="16"/>
      <c r="L465" s="16"/>
      <c r="M465" s="27"/>
      <c r="N465" s="27"/>
      <c r="O465" s="27"/>
      <c r="P465" s="27"/>
      <c r="Q465" s="27"/>
      <c r="R465" s="71"/>
    </row>
    <row r="466" spans="2:18" x14ac:dyDescent="0.2">
      <c r="B466" s="70">
        <f>IF(F466&lt;&gt;"",1+MAX($B$22:B465),"")</f>
        <v>243</v>
      </c>
      <c r="C466" s="141"/>
      <c r="D466" s="13" t="s">
        <v>359</v>
      </c>
      <c r="E466" s="33" t="s">
        <v>77</v>
      </c>
      <c r="F466" s="58">
        <v>1</v>
      </c>
      <c r="G466" s="27"/>
      <c r="H466" s="27"/>
      <c r="I466" s="27"/>
      <c r="J466" s="25"/>
      <c r="K466" s="16"/>
      <c r="L466" s="16"/>
      <c r="M466" s="27"/>
      <c r="N466" s="27"/>
      <c r="O466" s="27"/>
      <c r="P466" s="27"/>
      <c r="Q466" s="27"/>
      <c r="R466" s="71"/>
    </row>
    <row r="467" spans="2:18" x14ac:dyDescent="0.2">
      <c r="B467" s="70">
        <f>IF(F467&lt;&gt;"",1+MAX($B$22:B466),"")</f>
        <v>244</v>
      </c>
      <c r="C467" s="141"/>
      <c r="D467" s="13" t="s">
        <v>360</v>
      </c>
      <c r="E467" s="33" t="s">
        <v>77</v>
      </c>
      <c r="F467" s="58">
        <v>1</v>
      </c>
      <c r="G467" s="27"/>
      <c r="H467" s="27"/>
      <c r="I467" s="27"/>
      <c r="J467" s="25"/>
      <c r="K467" s="16"/>
      <c r="L467" s="16"/>
      <c r="M467" s="27"/>
      <c r="N467" s="27"/>
      <c r="O467" s="27"/>
      <c r="P467" s="27"/>
      <c r="Q467" s="27"/>
      <c r="R467" s="71"/>
    </row>
    <row r="468" spans="2:18" x14ac:dyDescent="0.2">
      <c r="B468" s="70">
        <f>IF(F468&lt;&gt;"",1+MAX($B$22:B467),"")</f>
        <v>245</v>
      </c>
      <c r="C468" s="141"/>
      <c r="D468" s="13" t="s">
        <v>361</v>
      </c>
      <c r="E468" s="33" t="s">
        <v>77</v>
      </c>
      <c r="F468" s="58">
        <v>1</v>
      </c>
      <c r="G468" s="27"/>
      <c r="H468" s="27"/>
      <c r="I468" s="27"/>
      <c r="J468" s="25"/>
      <c r="K468" s="16"/>
      <c r="L468" s="16"/>
      <c r="M468" s="27"/>
      <c r="N468" s="27"/>
      <c r="O468" s="27"/>
      <c r="P468" s="27"/>
      <c r="Q468" s="27"/>
      <c r="R468" s="71"/>
    </row>
    <row r="469" spans="2:18" x14ac:dyDescent="0.2">
      <c r="B469" s="70">
        <f>IF(F469&lt;&gt;"",1+MAX($B$22:B468),"")</f>
        <v>246</v>
      </c>
      <c r="C469" s="141"/>
      <c r="D469" s="13" t="s">
        <v>362</v>
      </c>
      <c r="E469" s="33" t="s">
        <v>77</v>
      </c>
      <c r="F469" s="58">
        <v>1</v>
      </c>
      <c r="G469" s="27"/>
      <c r="H469" s="27"/>
      <c r="I469" s="27"/>
      <c r="J469" s="25"/>
      <c r="K469" s="16"/>
      <c r="L469" s="16"/>
      <c r="M469" s="27"/>
      <c r="N469" s="27"/>
      <c r="O469" s="27"/>
      <c r="P469" s="27"/>
      <c r="Q469" s="27"/>
      <c r="R469" s="71"/>
    </row>
    <row r="470" spans="2:18" x14ac:dyDescent="0.2">
      <c r="B470" s="70">
        <f>IF(F470&lt;&gt;"",1+MAX($B$22:B469),"")</f>
        <v>247</v>
      </c>
      <c r="C470" s="141"/>
      <c r="D470" s="13" t="s">
        <v>363</v>
      </c>
      <c r="E470" s="33" t="s">
        <v>77</v>
      </c>
      <c r="F470" s="58">
        <v>3</v>
      </c>
      <c r="G470" s="27"/>
      <c r="H470" s="27"/>
      <c r="I470" s="27"/>
      <c r="J470" s="25"/>
      <c r="K470" s="16"/>
      <c r="L470" s="16"/>
      <c r="M470" s="27"/>
      <c r="N470" s="27"/>
      <c r="O470" s="27"/>
      <c r="P470" s="27"/>
      <c r="Q470" s="27"/>
      <c r="R470" s="71"/>
    </row>
    <row r="471" spans="2:18" x14ac:dyDescent="0.2">
      <c r="B471" s="70">
        <f>IF(F471&lt;&gt;"",1+MAX($B$22:B470),"")</f>
        <v>248</v>
      </c>
      <c r="C471" s="141"/>
      <c r="D471" s="13" t="s">
        <v>364</v>
      </c>
      <c r="E471" s="33" t="s">
        <v>77</v>
      </c>
      <c r="F471" s="58">
        <v>1</v>
      </c>
      <c r="G471" s="27"/>
      <c r="H471" s="27"/>
      <c r="I471" s="27"/>
      <c r="J471" s="25"/>
      <c r="K471" s="16"/>
      <c r="L471" s="16"/>
      <c r="M471" s="27"/>
      <c r="N471" s="27"/>
      <c r="O471" s="27"/>
      <c r="P471" s="27"/>
      <c r="Q471" s="27"/>
      <c r="R471" s="71"/>
    </row>
    <row r="472" spans="2:18" x14ac:dyDescent="0.2">
      <c r="B472" s="70">
        <f>IF(F472&lt;&gt;"",1+MAX($B$22:B471),"")</f>
        <v>249</v>
      </c>
      <c r="C472" s="141"/>
      <c r="D472" s="13" t="s">
        <v>365</v>
      </c>
      <c r="E472" s="33" t="s">
        <v>77</v>
      </c>
      <c r="F472" s="58">
        <v>2</v>
      </c>
      <c r="G472" s="27"/>
      <c r="H472" s="27"/>
      <c r="I472" s="27"/>
      <c r="J472" s="25"/>
      <c r="K472" s="16"/>
      <c r="L472" s="16"/>
      <c r="M472" s="27"/>
      <c r="N472" s="27"/>
      <c r="O472" s="27"/>
      <c r="P472" s="27"/>
      <c r="Q472" s="27"/>
      <c r="R472" s="71"/>
    </row>
    <row r="473" spans="2:18" x14ac:dyDescent="0.2">
      <c r="B473" s="70">
        <f>IF(F473&lt;&gt;"",1+MAX($B$22:B472),"")</f>
        <v>250</v>
      </c>
      <c r="C473" s="145"/>
      <c r="D473" s="13" t="s">
        <v>366</v>
      </c>
      <c r="E473" s="33" t="s">
        <v>77</v>
      </c>
      <c r="F473" s="58">
        <v>1</v>
      </c>
      <c r="G473" s="27"/>
      <c r="H473" s="27"/>
      <c r="I473" s="27"/>
      <c r="J473" s="25"/>
      <c r="K473" s="16"/>
      <c r="L473" s="16"/>
      <c r="M473" s="27"/>
      <c r="N473" s="27"/>
      <c r="O473" s="27"/>
      <c r="P473" s="27"/>
      <c r="Q473" s="27"/>
      <c r="R473" s="71"/>
    </row>
    <row r="474" spans="2:18" ht="25.5" x14ac:dyDescent="0.2">
      <c r="B474" s="70" t="str">
        <f>IF(F474&lt;&gt;"",1+MAX($B$22:B473),"")</f>
        <v/>
      </c>
      <c r="C474" s="102"/>
      <c r="D474" s="80" t="s">
        <v>87</v>
      </c>
      <c r="E474" s="33"/>
      <c r="F474" s="58"/>
      <c r="G474" s="27"/>
      <c r="H474" s="27"/>
      <c r="I474" s="27"/>
      <c r="J474" s="25"/>
      <c r="K474" s="16"/>
      <c r="L474" s="16"/>
      <c r="M474" s="27"/>
      <c r="N474" s="27"/>
      <c r="O474" s="27"/>
      <c r="P474" s="27"/>
      <c r="Q474" s="27"/>
      <c r="R474" s="71"/>
    </row>
    <row r="475" spans="2:18" x14ac:dyDescent="0.2">
      <c r="B475" s="70" t="str">
        <f>IF(F475&lt;&gt;"",1+MAX($B$22:B474),"")</f>
        <v/>
      </c>
      <c r="C475" s="20"/>
      <c r="D475" s="13"/>
      <c r="E475" s="33"/>
      <c r="F475" s="58"/>
      <c r="G475" s="27"/>
      <c r="H475" s="27">
        <f t="shared" si="532"/>
        <v>0</v>
      </c>
      <c r="I475" s="27">
        <f t="shared" si="529"/>
        <v>0</v>
      </c>
      <c r="J475" s="25"/>
      <c r="K475" s="16">
        <f t="shared" si="533"/>
        <v>0</v>
      </c>
      <c r="L475" s="16"/>
      <c r="M475" s="27"/>
      <c r="N475" s="27">
        <f t="shared" si="534"/>
        <v>0</v>
      </c>
      <c r="O475" s="27">
        <f t="shared" si="535"/>
        <v>0</v>
      </c>
      <c r="P475" s="27">
        <f t="shared" si="530"/>
        <v>0</v>
      </c>
      <c r="Q475" s="27">
        <f t="shared" si="531"/>
        <v>0</v>
      </c>
      <c r="R475" s="71"/>
    </row>
    <row r="476" spans="2:18" s="18" customFormat="1" x14ac:dyDescent="0.2">
      <c r="B476" s="19" t="str">
        <f>IF(F476&lt;&gt;"",1+MAX($B$22:B475),"")</f>
        <v/>
      </c>
      <c r="C476" s="19" t="s">
        <v>54</v>
      </c>
      <c r="D476" s="10" t="s">
        <v>69</v>
      </c>
      <c r="E476" s="146" t="s">
        <v>66</v>
      </c>
      <c r="F476" s="147"/>
      <c r="G476" s="148"/>
      <c r="H476" s="88">
        <f>SUM(I477:I480)</f>
        <v>0</v>
      </c>
      <c r="I476" s="11">
        <f t="shared" si="529"/>
        <v>0</v>
      </c>
      <c r="J476" s="11"/>
      <c r="K476" s="172" t="s">
        <v>67</v>
      </c>
      <c r="L476" s="173"/>
      <c r="M476" s="173"/>
      <c r="N476" s="174"/>
      <c r="O476" s="88">
        <f>SUM(P477:P480)</f>
        <v>0</v>
      </c>
      <c r="P476" s="34">
        <f t="shared" si="530"/>
        <v>0</v>
      </c>
      <c r="Q476" s="38">
        <f t="shared" si="531"/>
        <v>0</v>
      </c>
      <c r="R476" s="69">
        <f>SUM(Q477:Q480)</f>
        <v>0</v>
      </c>
    </row>
    <row r="477" spans="2:18" x14ac:dyDescent="0.2">
      <c r="B477" s="70" t="str">
        <f>IF(F477&lt;&gt;"",1+MAX($B$22:B476),"")</f>
        <v/>
      </c>
      <c r="C477" s="20"/>
      <c r="D477" s="13"/>
      <c r="E477" s="33"/>
      <c r="F477" s="58"/>
      <c r="G477" s="27"/>
      <c r="H477" s="27">
        <f t="shared" si="532"/>
        <v>0</v>
      </c>
      <c r="I477" s="27">
        <f t="shared" si="529"/>
        <v>0</v>
      </c>
      <c r="J477" s="25"/>
      <c r="K477" s="16">
        <f t="shared" si="533"/>
        <v>0</v>
      </c>
      <c r="L477" s="16"/>
      <c r="M477" s="27"/>
      <c r="N477" s="27">
        <f t="shared" si="534"/>
        <v>0</v>
      </c>
      <c r="O477" s="27">
        <f t="shared" si="535"/>
        <v>0</v>
      </c>
      <c r="P477" s="27">
        <f t="shared" si="530"/>
        <v>0</v>
      </c>
      <c r="Q477" s="27">
        <f t="shared" si="531"/>
        <v>0</v>
      </c>
      <c r="R477" s="71"/>
    </row>
    <row r="478" spans="2:18" x14ac:dyDescent="0.2">
      <c r="B478" s="77" t="str">
        <f>IF(F478&lt;&gt;"",1+MAX($B$22:B477),"")</f>
        <v/>
      </c>
      <c r="C478" s="78"/>
      <c r="D478" s="79" t="s">
        <v>253</v>
      </c>
      <c r="E478" s="33"/>
      <c r="F478" s="58"/>
      <c r="G478" s="27"/>
      <c r="H478" s="27">
        <f t="shared" si="532"/>
        <v>0</v>
      </c>
      <c r="I478" s="27">
        <f t="shared" si="529"/>
        <v>0</v>
      </c>
      <c r="J478" s="25"/>
      <c r="K478" s="16">
        <f t="shared" si="533"/>
        <v>0</v>
      </c>
      <c r="L478" s="16"/>
      <c r="M478" s="27"/>
      <c r="N478" s="27">
        <f t="shared" si="534"/>
        <v>0</v>
      </c>
      <c r="O478" s="27">
        <f t="shared" si="535"/>
        <v>0</v>
      </c>
      <c r="P478" s="27">
        <f t="shared" si="530"/>
        <v>0</v>
      </c>
      <c r="Q478" s="27">
        <f t="shared" si="531"/>
        <v>0</v>
      </c>
      <c r="R478" s="71"/>
    </row>
    <row r="479" spans="2:18" x14ac:dyDescent="0.2">
      <c r="B479" s="70">
        <f>IF(F479&lt;&gt;"",1+MAX($B$22:B478),"")</f>
        <v>251</v>
      </c>
      <c r="C479" s="89" t="s">
        <v>317</v>
      </c>
      <c r="D479" s="13" t="s">
        <v>254</v>
      </c>
      <c r="E479" s="33" t="s">
        <v>71</v>
      </c>
      <c r="F479" s="58">
        <v>218</v>
      </c>
      <c r="G479" s="27"/>
      <c r="H479" s="27">
        <f t="shared" si="532"/>
        <v>0</v>
      </c>
      <c r="I479" s="27">
        <f t="shared" si="529"/>
        <v>0</v>
      </c>
      <c r="J479" s="25"/>
      <c r="K479" s="16">
        <f t="shared" si="533"/>
        <v>0</v>
      </c>
      <c r="L479" s="16"/>
      <c r="M479" s="27"/>
      <c r="N479" s="27">
        <f t="shared" si="534"/>
        <v>0</v>
      </c>
      <c r="O479" s="27">
        <f t="shared" si="535"/>
        <v>0</v>
      </c>
      <c r="P479" s="27">
        <f t="shared" si="530"/>
        <v>0</v>
      </c>
      <c r="Q479" s="27">
        <f t="shared" si="531"/>
        <v>0</v>
      </c>
      <c r="R479" s="71"/>
    </row>
    <row r="480" spans="2:18" x14ac:dyDescent="0.2">
      <c r="B480" s="70" t="str">
        <f>IF(F480&lt;&gt;"",1+MAX($B$22:B479),"")</f>
        <v/>
      </c>
      <c r="C480" s="20"/>
      <c r="D480" s="13"/>
      <c r="E480" s="33"/>
      <c r="F480" s="58"/>
      <c r="G480" s="27"/>
      <c r="H480" s="27">
        <f t="shared" si="532"/>
        <v>0</v>
      </c>
      <c r="I480" s="27">
        <f t="shared" si="529"/>
        <v>0</v>
      </c>
      <c r="J480" s="25"/>
      <c r="K480" s="16">
        <f t="shared" si="533"/>
        <v>0</v>
      </c>
      <c r="L480" s="16"/>
      <c r="M480" s="27"/>
      <c r="N480" s="27">
        <f t="shared" si="534"/>
        <v>0</v>
      </c>
      <c r="O480" s="27">
        <f t="shared" si="535"/>
        <v>0</v>
      </c>
      <c r="P480" s="27">
        <f t="shared" si="530"/>
        <v>0</v>
      </c>
      <c r="Q480" s="27">
        <f t="shared" si="531"/>
        <v>0</v>
      </c>
      <c r="R480" s="71"/>
    </row>
    <row r="481" spans="2:18" s="18" customFormat="1" x14ac:dyDescent="0.2">
      <c r="B481" s="19" t="str">
        <f>IF(F481&lt;&gt;"",1+MAX($B$22:B480),"")</f>
        <v/>
      </c>
      <c r="C481" s="19" t="s">
        <v>55</v>
      </c>
      <c r="D481" s="10" t="s">
        <v>24</v>
      </c>
      <c r="E481" s="146" t="s">
        <v>66</v>
      </c>
      <c r="F481" s="147"/>
      <c r="G481" s="148"/>
      <c r="H481" s="88">
        <f>SUM(I482:I543)</f>
        <v>0</v>
      </c>
      <c r="I481" s="11">
        <f t="shared" si="529"/>
        <v>0</v>
      </c>
      <c r="J481" s="11"/>
      <c r="K481" s="172" t="s">
        <v>67</v>
      </c>
      <c r="L481" s="173"/>
      <c r="M481" s="173"/>
      <c r="N481" s="174"/>
      <c r="O481" s="88">
        <f>SUM(P482:P543)</f>
        <v>0</v>
      </c>
      <c r="P481" s="34">
        <f t="shared" si="530"/>
        <v>0</v>
      </c>
      <c r="Q481" s="38">
        <f t="shared" si="531"/>
        <v>0</v>
      </c>
      <c r="R481" s="69">
        <f>SUM(Q482:Q543)</f>
        <v>0</v>
      </c>
    </row>
    <row r="482" spans="2:18" x14ac:dyDescent="0.2">
      <c r="B482" s="70" t="str">
        <f>IF(F482&lt;&gt;"",1+MAX($B$22:B481),"")</f>
        <v/>
      </c>
      <c r="C482" s="89"/>
      <c r="D482" s="13"/>
      <c r="E482" s="33"/>
      <c r="F482" s="58"/>
      <c r="G482" s="27"/>
      <c r="H482" s="27">
        <f t="shared" ref="H482:H542" si="536">G482*$T$2</f>
        <v>0</v>
      </c>
      <c r="I482" s="27">
        <f t="shared" si="529"/>
        <v>0</v>
      </c>
      <c r="J482" s="25"/>
      <c r="K482" s="16">
        <f t="shared" ref="K482:K542" si="537">F482*J482</f>
        <v>0</v>
      </c>
      <c r="L482" s="16"/>
      <c r="M482" s="27"/>
      <c r="N482" s="27">
        <f t="shared" ref="N482:N542" si="538">M482*$U$2</f>
        <v>0</v>
      </c>
      <c r="O482" s="27">
        <f t="shared" ref="O482:O542" si="539">J482*N482</f>
        <v>0</v>
      </c>
      <c r="P482" s="27">
        <f t="shared" si="530"/>
        <v>0</v>
      </c>
      <c r="Q482" s="27">
        <f t="shared" si="531"/>
        <v>0</v>
      </c>
      <c r="R482" s="71"/>
    </row>
    <row r="483" spans="2:18" x14ac:dyDescent="0.2">
      <c r="B483" s="77" t="str">
        <f>IF(F483&lt;&gt;"",1+MAX($B$22:B482),"")</f>
        <v/>
      </c>
      <c r="C483" s="78"/>
      <c r="D483" s="79" t="s">
        <v>450</v>
      </c>
      <c r="E483" s="33"/>
      <c r="F483" s="58"/>
      <c r="G483" s="27"/>
      <c r="H483" s="27"/>
      <c r="I483" s="27"/>
      <c r="J483" s="25"/>
      <c r="K483" s="16"/>
      <c r="L483" s="16"/>
      <c r="M483" s="27"/>
      <c r="N483" s="27"/>
      <c r="O483" s="27"/>
      <c r="P483" s="27"/>
      <c r="Q483" s="27"/>
      <c r="R483" s="71"/>
    </row>
    <row r="484" spans="2:18" ht="25.5" x14ac:dyDescent="0.2">
      <c r="B484" s="70">
        <f>IF(F484&lt;&gt;"",1+MAX($B$22:B483),"")</f>
        <v>252</v>
      </c>
      <c r="C484" s="89" t="s">
        <v>451</v>
      </c>
      <c r="D484" s="13" t="s">
        <v>452</v>
      </c>
      <c r="E484" s="33" t="s">
        <v>65</v>
      </c>
      <c r="F484" s="58">
        <v>1</v>
      </c>
      <c r="G484" s="27"/>
      <c r="H484" s="27"/>
      <c r="I484" s="27"/>
      <c r="J484" s="25"/>
      <c r="K484" s="16"/>
      <c r="L484" s="16"/>
      <c r="M484" s="27"/>
      <c r="N484" s="27"/>
      <c r="O484" s="27"/>
      <c r="P484" s="27"/>
      <c r="Q484" s="27"/>
      <c r="R484" s="71"/>
    </row>
    <row r="485" spans="2:18" x14ac:dyDescent="0.2">
      <c r="B485" s="70" t="str">
        <f>IF(F485&lt;&gt;"",1+MAX($B$22:B484),"")</f>
        <v/>
      </c>
      <c r="C485" s="89"/>
      <c r="D485" s="13"/>
      <c r="E485" s="33"/>
      <c r="F485" s="58"/>
      <c r="G485" s="27"/>
      <c r="H485" s="27"/>
      <c r="I485" s="27"/>
      <c r="J485" s="25"/>
      <c r="K485" s="16"/>
      <c r="L485" s="16"/>
      <c r="M485" s="27"/>
      <c r="N485" s="27"/>
      <c r="O485" s="27"/>
      <c r="P485" s="27"/>
      <c r="Q485" s="27"/>
      <c r="R485" s="71"/>
    </row>
    <row r="486" spans="2:18" x14ac:dyDescent="0.2">
      <c r="B486" s="77" t="str">
        <f>IF(F486&lt;&gt;"",1+MAX($B$22:B485),"")</f>
        <v/>
      </c>
      <c r="C486" s="78"/>
      <c r="D486" s="79" t="s">
        <v>453</v>
      </c>
      <c r="E486" s="33"/>
      <c r="F486" s="58"/>
      <c r="G486" s="27"/>
      <c r="H486" s="27"/>
      <c r="I486" s="27"/>
      <c r="J486" s="25"/>
      <c r="K486" s="16"/>
      <c r="L486" s="16"/>
      <c r="M486" s="27"/>
      <c r="N486" s="27"/>
      <c r="O486" s="27"/>
      <c r="P486" s="27"/>
      <c r="Q486" s="27"/>
      <c r="R486" s="71"/>
    </row>
    <row r="487" spans="2:18" ht="63.75" x14ac:dyDescent="0.2">
      <c r="B487" s="70">
        <f>IF(F487&lt;&gt;"",1+MAX($B$22:B486),"")</f>
        <v>253</v>
      </c>
      <c r="C487" s="140" t="s">
        <v>451</v>
      </c>
      <c r="D487" s="13" t="s">
        <v>597</v>
      </c>
      <c r="E487" s="33" t="s">
        <v>77</v>
      </c>
      <c r="F487" s="58">
        <v>2</v>
      </c>
      <c r="G487" s="27"/>
      <c r="H487" s="27">
        <f t="shared" si="536"/>
        <v>0</v>
      </c>
      <c r="I487" s="27">
        <f t="shared" si="529"/>
        <v>0</v>
      </c>
      <c r="J487" s="25"/>
      <c r="K487" s="16">
        <f t="shared" si="537"/>
        <v>0</v>
      </c>
      <c r="L487" s="16"/>
      <c r="M487" s="27"/>
      <c r="N487" s="27">
        <f t="shared" si="538"/>
        <v>0</v>
      </c>
      <c r="O487" s="27">
        <f t="shared" si="539"/>
        <v>0</v>
      </c>
      <c r="P487" s="27">
        <f t="shared" si="530"/>
        <v>0</v>
      </c>
      <c r="Q487" s="27">
        <f t="shared" si="531"/>
        <v>0</v>
      </c>
      <c r="R487" s="71"/>
    </row>
    <row r="488" spans="2:18" ht="63.75" x14ac:dyDescent="0.2">
      <c r="B488" s="70">
        <f>IF(F488&lt;&gt;"",1+MAX($B$22:B487),"")</f>
        <v>254</v>
      </c>
      <c r="C488" s="141"/>
      <c r="D488" s="13" t="s">
        <v>600</v>
      </c>
      <c r="E488" s="33" t="s">
        <v>77</v>
      </c>
      <c r="F488" s="58">
        <v>2</v>
      </c>
      <c r="G488" s="27"/>
      <c r="H488" s="27"/>
      <c r="I488" s="27"/>
      <c r="J488" s="25"/>
      <c r="K488" s="16"/>
      <c r="L488" s="16"/>
      <c r="M488" s="27"/>
      <c r="N488" s="27"/>
      <c r="O488" s="27"/>
      <c r="P488" s="27"/>
      <c r="Q488" s="27"/>
      <c r="R488" s="71"/>
    </row>
    <row r="489" spans="2:18" ht="51" x14ac:dyDescent="0.2">
      <c r="B489" s="70">
        <f>IF(F489&lt;&gt;"",1+MAX($B$22:B488),"")</f>
        <v>255</v>
      </c>
      <c r="C489" s="141"/>
      <c r="D489" s="13" t="s">
        <v>601</v>
      </c>
      <c r="E489" s="33" t="s">
        <v>77</v>
      </c>
      <c r="F489" s="58">
        <v>1</v>
      </c>
      <c r="G489" s="27"/>
      <c r="H489" s="27"/>
      <c r="I489" s="27"/>
      <c r="J489" s="25"/>
      <c r="K489" s="16"/>
      <c r="L489" s="16"/>
      <c r="M489" s="27"/>
      <c r="N489" s="27"/>
      <c r="O489" s="27"/>
      <c r="P489" s="27"/>
      <c r="Q489" s="27"/>
      <c r="R489" s="71"/>
    </row>
    <row r="490" spans="2:18" ht="51" x14ac:dyDescent="0.2">
      <c r="B490" s="70">
        <f>IF(F490&lt;&gt;"",1+MAX($B$22:B489),"")</f>
        <v>256</v>
      </c>
      <c r="C490" s="141"/>
      <c r="D490" s="13" t="s">
        <v>598</v>
      </c>
      <c r="E490" s="33" t="s">
        <v>77</v>
      </c>
      <c r="F490" s="58">
        <v>1</v>
      </c>
      <c r="G490" s="27"/>
      <c r="H490" s="27"/>
      <c r="I490" s="27"/>
      <c r="J490" s="25"/>
      <c r="K490" s="16"/>
      <c r="L490" s="16"/>
      <c r="M490" s="27"/>
      <c r="N490" s="27"/>
      <c r="O490" s="27"/>
      <c r="P490" s="27"/>
      <c r="Q490" s="27"/>
      <c r="R490" s="71"/>
    </row>
    <row r="491" spans="2:18" ht="76.5" x14ac:dyDescent="0.2">
      <c r="B491" s="70">
        <f>IF(F491&lt;&gt;"",1+MAX($B$22:B490),"")</f>
        <v>257</v>
      </c>
      <c r="C491" s="141"/>
      <c r="D491" s="13" t="s">
        <v>599</v>
      </c>
      <c r="E491" s="33" t="s">
        <v>77</v>
      </c>
      <c r="F491" s="58">
        <v>4</v>
      </c>
      <c r="G491" s="27"/>
      <c r="H491" s="27"/>
      <c r="I491" s="27"/>
      <c r="J491" s="25"/>
      <c r="K491" s="16"/>
      <c r="L491" s="16"/>
      <c r="M491" s="27"/>
      <c r="N491" s="27"/>
      <c r="O491" s="27"/>
      <c r="P491" s="27"/>
      <c r="Q491" s="27"/>
      <c r="R491" s="71"/>
    </row>
    <row r="492" spans="2:18" x14ac:dyDescent="0.2">
      <c r="B492" s="70">
        <f>IF(F492&lt;&gt;"",1+MAX($B$22:B491),"")</f>
        <v>258</v>
      </c>
      <c r="C492" s="141"/>
      <c r="D492" s="13" t="s">
        <v>454</v>
      </c>
      <c r="E492" s="33" t="s">
        <v>77</v>
      </c>
      <c r="F492" s="58">
        <v>1</v>
      </c>
      <c r="G492" s="27"/>
      <c r="H492" s="27"/>
      <c r="I492" s="27"/>
      <c r="J492" s="25"/>
      <c r="K492" s="16"/>
      <c r="L492" s="16"/>
      <c r="M492" s="27"/>
      <c r="N492" s="27"/>
      <c r="O492" s="27"/>
      <c r="P492" s="27"/>
      <c r="Q492" s="27"/>
      <c r="R492" s="71"/>
    </row>
    <row r="493" spans="2:18" x14ac:dyDescent="0.2">
      <c r="B493" s="70">
        <f>IF(F493&lt;&gt;"",1+MAX($B$22:B492),"")</f>
        <v>259</v>
      </c>
      <c r="C493" s="141"/>
      <c r="D493" s="13" t="s">
        <v>455</v>
      </c>
      <c r="E493" s="33" t="s">
        <v>77</v>
      </c>
      <c r="F493" s="58">
        <v>2</v>
      </c>
      <c r="G493" s="27"/>
      <c r="H493" s="27"/>
      <c r="I493" s="27"/>
      <c r="J493" s="25"/>
      <c r="K493" s="16"/>
      <c r="L493" s="16"/>
      <c r="M493" s="27"/>
      <c r="N493" s="27"/>
      <c r="O493" s="27"/>
      <c r="P493" s="27"/>
      <c r="Q493" s="27"/>
      <c r="R493" s="71"/>
    </row>
    <row r="494" spans="2:18" x14ac:dyDescent="0.2">
      <c r="B494" s="70">
        <f>IF(F494&lt;&gt;"",1+MAX($B$22:B493),"")</f>
        <v>260</v>
      </c>
      <c r="C494" s="141"/>
      <c r="D494" s="13" t="s">
        <v>456</v>
      </c>
      <c r="E494" s="33" t="s">
        <v>77</v>
      </c>
      <c r="F494" s="58">
        <v>1</v>
      </c>
      <c r="G494" s="27"/>
      <c r="H494" s="27"/>
      <c r="I494" s="27"/>
      <c r="J494" s="25"/>
      <c r="K494" s="16"/>
      <c r="L494" s="16"/>
      <c r="M494" s="27"/>
      <c r="N494" s="27"/>
      <c r="O494" s="27"/>
      <c r="P494" s="27"/>
      <c r="Q494" s="27"/>
      <c r="R494" s="71"/>
    </row>
    <row r="495" spans="2:18" x14ac:dyDescent="0.2">
      <c r="B495" s="70">
        <f>IF(F495&lt;&gt;"",1+MAX($B$22:B494),"")</f>
        <v>261</v>
      </c>
      <c r="C495" s="141"/>
      <c r="D495" s="13" t="s">
        <v>457</v>
      </c>
      <c r="E495" s="33" t="s">
        <v>77</v>
      </c>
      <c r="F495" s="58">
        <v>1</v>
      </c>
      <c r="G495" s="27"/>
      <c r="H495" s="27"/>
      <c r="I495" s="27"/>
      <c r="J495" s="25"/>
      <c r="K495" s="16"/>
      <c r="L495" s="16"/>
      <c r="M495" s="27"/>
      <c r="N495" s="27"/>
      <c r="O495" s="27"/>
      <c r="P495" s="27"/>
      <c r="Q495" s="27"/>
      <c r="R495" s="71"/>
    </row>
    <row r="496" spans="2:18" x14ac:dyDescent="0.2">
      <c r="B496" s="70">
        <f>IF(F496&lt;&gt;"",1+MAX($B$22:B495),"")</f>
        <v>262</v>
      </c>
      <c r="C496" s="141"/>
      <c r="D496" s="13" t="s">
        <v>458</v>
      </c>
      <c r="E496" s="33" t="s">
        <v>77</v>
      </c>
      <c r="F496" s="58">
        <v>1</v>
      </c>
      <c r="G496" s="27"/>
      <c r="H496" s="27"/>
      <c r="I496" s="27"/>
      <c r="J496" s="25"/>
      <c r="K496" s="16"/>
      <c r="L496" s="16"/>
      <c r="M496" s="27"/>
      <c r="N496" s="27"/>
      <c r="O496" s="27"/>
      <c r="P496" s="27"/>
      <c r="Q496" s="27"/>
      <c r="R496" s="71"/>
    </row>
    <row r="497" spans="2:18" x14ac:dyDescent="0.2">
      <c r="B497" s="70">
        <f>IF(F497&lt;&gt;"",1+MAX($B$22:B496),"")</f>
        <v>263</v>
      </c>
      <c r="C497" s="141"/>
      <c r="D497" s="13" t="s">
        <v>459</v>
      </c>
      <c r="E497" s="33" t="s">
        <v>77</v>
      </c>
      <c r="F497" s="58">
        <v>2</v>
      </c>
      <c r="G497" s="27"/>
      <c r="H497" s="27"/>
      <c r="I497" s="27"/>
      <c r="J497" s="25"/>
      <c r="K497" s="16"/>
      <c r="L497" s="16"/>
      <c r="M497" s="27"/>
      <c r="N497" s="27"/>
      <c r="O497" s="27"/>
      <c r="P497" s="27"/>
      <c r="Q497" s="27"/>
      <c r="R497" s="71"/>
    </row>
    <row r="498" spans="2:18" s="130" customFormat="1" x14ac:dyDescent="0.2">
      <c r="B498" s="131">
        <f>IF(F498&lt;&gt;"",1+MAX($B$22:B497),"")</f>
        <v>264</v>
      </c>
      <c r="C498" s="141"/>
      <c r="D498" s="132" t="s">
        <v>460</v>
      </c>
      <c r="E498" s="133" t="s">
        <v>77</v>
      </c>
      <c r="F498" s="134">
        <v>1</v>
      </c>
      <c r="G498" s="51"/>
      <c r="H498" s="51"/>
      <c r="I498" s="51"/>
      <c r="J498" s="25"/>
      <c r="K498" s="16"/>
      <c r="L498" s="16"/>
      <c r="M498" s="51"/>
      <c r="N498" s="51"/>
      <c r="O498" s="51"/>
      <c r="P498" s="51"/>
      <c r="Q498" s="51"/>
      <c r="R498" s="135"/>
    </row>
    <row r="499" spans="2:18" s="130" customFormat="1" x14ac:dyDescent="0.2">
      <c r="B499" s="131">
        <f>IF(F499&lt;&gt;"",1+MAX($B$22:B498),"")</f>
        <v>265</v>
      </c>
      <c r="C499" s="141"/>
      <c r="D499" s="132" t="s">
        <v>461</v>
      </c>
      <c r="E499" s="133" t="s">
        <v>77</v>
      </c>
      <c r="F499" s="134">
        <v>1</v>
      </c>
      <c r="G499" s="51"/>
      <c r="H499" s="51"/>
      <c r="I499" s="51"/>
      <c r="J499" s="25"/>
      <c r="K499" s="16"/>
      <c r="L499" s="16"/>
      <c r="M499" s="51"/>
      <c r="N499" s="51"/>
      <c r="O499" s="51"/>
      <c r="P499" s="51"/>
      <c r="Q499" s="51"/>
      <c r="R499" s="135"/>
    </row>
    <row r="500" spans="2:18" ht="38.25" x14ac:dyDescent="0.2">
      <c r="B500" s="70">
        <f>IF(F500&lt;&gt;"",1+MAX($B$22:B499),"")</f>
        <v>266</v>
      </c>
      <c r="C500" s="141"/>
      <c r="D500" s="13" t="s">
        <v>462</v>
      </c>
      <c r="E500" s="33" t="s">
        <v>77</v>
      </c>
      <c r="F500" s="58">
        <v>3</v>
      </c>
      <c r="G500" s="27"/>
      <c r="H500" s="27"/>
      <c r="I500" s="27"/>
      <c r="J500" s="25"/>
      <c r="K500" s="16"/>
      <c r="L500" s="16"/>
      <c r="M500" s="27"/>
      <c r="N500" s="27"/>
      <c r="O500" s="27"/>
      <c r="P500" s="27"/>
      <c r="Q500" s="27"/>
      <c r="R500" s="71"/>
    </row>
    <row r="501" spans="2:18" ht="25.5" x14ac:dyDescent="0.2">
      <c r="B501" s="70">
        <f>IF(F501&lt;&gt;"",1+MAX($B$22:B500),"")</f>
        <v>267</v>
      </c>
      <c r="C501" s="145"/>
      <c r="D501" s="13" t="s">
        <v>463</v>
      </c>
      <c r="E501" s="33" t="s">
        <v>77</v>
      </c>
      <c r="F501" s="58">
        <v>1</v>
      </c>
      <c r="G501" s="27"/>
      <c r="H501" s="27"/>
      <c r="I501" s="27"/>
      <c r="J501" s="25"/>
      <c r="K501" s="16"/>
      <c r="L501" s="16"/>
      <c r="M501" s="27"/>
      <c r="N501" s="27"/>
      <c r="O501" s="27"/>
      <c r="P501" s="27"/>
      <c r="Q501" s="27"/>
      <c r="R501" s="71"/>
    </row>
    <row r="502" spans="2:18" x14ac:dyDescent="0.2">
      <c r="B502" s="70" t="str">
        <f>IF(F502&lt;&gt;"",1+MAX($B$22:B501),"")</f>
        <v/>
      </c>
      <c r="C502" s="89"/>
      <c r="D502" s="13"/>
      <c r="E502" s="33"/>
      <c r="F502" s="58"/>
      <c r="G502" s="27"/>
      <c r="H502" s="27"/>
      <c r="I502" s="27"/>
      <c r="J502" s="25"/>
      <c r="K502" s="16"/>
      <c r="L502" s="16"/>
      <c r="M502" s="27"/>
      <c r="N502" s="27"/>
      <c r="O502" s="27"/>
      <c r="P502" s="27"/>
      <c r="Q502" s="27"/>
      <c r="R502" s="71"/>
    </row>
    <row r="503" spans="2:18" x14ac:dyDescent="0.2">
      <c r="B503" s="77" t="str">
        <f>IF(F503&lt;&gt;"",1+MAX($B$22:B502),"")</f>
        <v/>
      </c>
      <c r="C503" s="78"/>
      <c r="D503" s="79" t="s">
        <v>464</v>
      </c>
      <c r="E503" s="33"/>
      <c r="F503" s="58"/>
      <c r="G503" s="27"/>
      <c r="H503" s="27"/>
      <c r="I503" s="27"/>
      <c r="J503" s="25"/>
      <c r="K503" s="16"/>
      <c r="L503" s="16"/>
      <c r="M503" s="27"/>
      <c r="N503" s="27"/>
      <c r="O503" s="27"/>
      <c r="P503" s="27"/>
      <c r="Q503" s="27"/>
      <c r="R503" s="71"/>
    </row>
    <row r="504" spans="2:18" x14ac:dyDescent="0.2">
      <c r="B504" s="131" t="str">
        <f>IF(F504&lt;&gt;"",1+MAX($B$22:B503),"")</f>
        <v/>
      </c>
      <c r="C504" s="136"/>
      <c r="D504" s="137"/>
      <c r="E504" s="33"/>
      <c r="F504" s="58"/>
      <c r="G504" s="27"/>
      <c r="H504" s="27"/>
      <c r="I504" s="27"/>
      <c r="J504" s="25"/>
      <c r="K504" s="16"/>
      <c r="L504" s="16"/>
      <c r="M504" s="27"/>
      <c r="N504" s="27"/>
      <c r="O504" s="27"/>
      <c r="P504" s="27"/>
      <c r="Q504" s="27"/>
      <c r="R504" s="71"/>
    </row>
    <row r="505" spans="2:18" x14ac:dyDescent="0.2">
      <c r="B505" s="131" t="str">
        <f>IF(F505&lt;&gt;"",1+MAX($B$22:B504),"")</f>
        <v/>
      </c>
      <c r="C505" s="140" t="s">
        <v>451</v>
      </c>
      <c r="D505" s="137" t="s">
        <v>465</v>
      </c>
      <c r="E505" s="33"/>
      <c r="F505" s="58"/>
      <c r="G505" s="27"/>
      <c r="H505" s="27"/>
      <c r="I505" s="27"/>
      <c r="J505" s="25"/>
      <c r="K505" s="16"/>
      <c r="L505" s="16"/>
      <c r="M505" s="27"/>
      <c r="N505" s="27"/>
      <c r="O505" s="27"/>
      <c r="P505" s="27"/>
      <c r="Q505" s="27"/>
      <c r="R505" s="71"/>
    </row>
    <row r="506" spans="2:18" x14ac:dyDescent="0.2">
      <c r="B506" s="70">
        <f>IF(F506&lt;&gt;"",1+MAX($B$22:B505),"")</f>
        <v>268</v>
      </c>
      <c r="C506" s="141"/>
      <c r="D506" s="13" t="s">
        <v>466</v>
      </c>
      <c r="E506" s="33" t="s">
        <v>72</v>
      </c>
      <c r="F506" s="58">
        <v>443.9</v>
      </c>
      <c r="G506" s="27"/>
      <c r="H506" s="27"/>
      <c r="I506" s="27"/>
      <c r="J506" s="25"/>
      <c r="K506" s="16"/>
      <c r="L506" s="16"/>
      <c r="M506" s="27"/>
      <c r="N506" s="27"/>
      <c r="O506" s="27"/>
      <c r="P506" s="27"/>
      <c r="Q506" s="27"/>
      <c r="R506" s="71"/>
    </row>
    <row r="507" spans="2:18" x14ac:dyDescent="0.2">
      <c r="B507" s="70">
        <f>IF(F507&lt;&gt;"",1+MAX($B$22:B506),"")</f>
        <v>269</v>
      </c>
      <c r="C507" s="141"/>
      <c r="D507" s="13" t="s">
        <v>467</v>
      </c>
      <c r="E507" s="33" t="s">
        <v>72</v>
      </c>
      <c r="F507" s="58">
        <v>22.55</v>
      </c>
      <c r="G507" s="27"/>
      <c r="H507" s="27"/>
      <c r="I507" s="27"/>
      <c r="J507" s="25"/>
      <c r="K507" s="16"/>
      <c r="L507" s="16"/>
      <c r="M507" s="27"/>
      <c r="N507" s="27"/>
      <c r="O507" s="27"/>
      <c r="P507" s="27"/>
      <c r="Q507" s="27"/>
      <c r="R507" s="71"/>
    </row>
    <row r="508" spans="2:18" x14ac:dyDescent="0.2">
      <c r="B508" s="70">
        <f>IF(F508&lt;&gt;"",1+MAX($B$22:B507),"")</f>
        <v>270</v>
      </c>
      <c r="C508" s="141"/>
      <c r="D508" s="13" t="s">
        <v>468</v>
      </c>
      <c r="E508" s="33" t="s">
        <v>72</v>
      </c>
      <c r="F508" s="58">
        <v>124.35</v>
      </c>
      <c r="G508" s="27"/>
      <c r="H508" s="27"/>
      <c r="I508" s="27"/>
      <c r="J508" s="25"/>
      <c r="K508" s="16"/>
      <c r="L508" s="16"/>
      <c r="M508" s="27"/>
      <c r="N508" s="27"/>
      <c r="O508" s="27"/>
      <c r="P508" s="27"/>
      <c r="Q508" s="27"/>
      <c r="R508" s="71"/>
    </row>
    <row r="509" spans="2:18" x14ac:dyDescent="0.2">
      <c r="B509" s="70">
        <f>IF(F509&lt;&gt;"",1+MAX($B$22:B508),"")</f>
        <v>271</v>
      </c>
      <c r="C509" s="141"/>
      <c r="D509" s="13" t="s">
        <v>469</v>
      </c>
      <c r="E509" s="33" t="s">
        <v>72</v>
      </c>
      <c r="F509" s="58">
        <v>218.3</v>
      </c>
      <c r="G509" s="27"/>
      <c r="H509" s="27"/>
      <c r="I509" s="27"/>
      <c r="J509" s="25"/>
      <c r="K509" s="16"/>
      <c r="L509" s="16"/>
      <c r="M509" s="27"/>
      <c r="N509" s="27"/>
      <c r="O509" s="27"/>
      <c r="P509" s="27"/>
      <c r="Q509" s="27"/>
      <c r="R509" s="71"/>
    </row>
    <row r="510" spans="2:18" x14ac:dyDescent="0.2">
      <c r="B510" s="70">
        <f>IF(F510&lt;&gt;"",1+MAX($B$22:B509),"")</f>
        <v>272</v>
      </c>
      <c r="C510" s="141"/>
      <c r="D510" s="13" t="s">
        <v>470</v>
      </c>
      <c r="E510" s="33" t="s">
        <v>72</v>
      </c>
      <c r="F510" s="58">
        <v>99.38</v>
      </c>
      <c r="G510" s="27"/>
      <c r="H510" s="27"/>
      <c r="I510" s="27"/>
      <c r="J510" s="25"/>
      <c r="K510" s="16"/>
      <c r="L510" s="16"/>
      <c r="M510" s="27"/>
      <c r="N510" s="27"/>
      <c r="O510" s="27"/>
      <c r="P510" s="27"/>
      <c r="Q510" s="27"/>
      <c r="R510" s="71"/>
    </row>
    <row r="511" spans="2:18" x14ac:dyDescent="0.2">
      <c r="B511" s="70">
        <f>IF(F511&lt;&gt;"",1+MAX($B$22:B510),"")</f>
        <v>273</v>
      </c>
      <c r="C511" s="141"/>
      <c r="D511" s="13" t="s">
        <v>471</v>
      </c>
      <c r="E511" s="33" t="s">
        <v>72</v>
      </c>
      <c r="F511" s="58">
        <v>56.85</v>
      </c>
      <c r="G511" s="27"/>
      <c r="H511" s="27"/>
      <c r="I511" s="27"/>
      <c r="J511" s="25"/>
      <c r="K511" s="16"/>
      <c r="L511" s="16"/>
      <c r="M511" s="27"/>
      <c r="N511" s="27"/>
      <c r="O511" s="27"/>
      <c r="P511" s="27"/>
      <c r="Q511" s="27"/>
      <c r="R511" s="71"/>
    </row>
    <row r="512" spans="2:18" x14ac:dyDescent="0.2">
      <c r="B512" s="70" t="str">
        <f>IF(F512&lt;&gt;"",1+MAX($B$22:B511),"")</f>
        <v/>
      </c>
      <c r="C512" s="141"/>
      <c r="D512" s="80" t="s">
        <v>592</v>
      </c>
      <c r="E512" s="33"/>
      <c r="F512" s="58"/>
      <c r="G512" s="27"/>
      <c r="H512" s="27"/>
      <c r="I512" s="27"/>
      <c r="J512" s="25"/>
      <c r="K512" s="16"/>
      <c r="L512" s="16"/>
      <c r="M512" s="27"/>
      <c r="N512" s="27"/>
      <c r="O512" s="27"/>
      <c r="P512" s="27"/>
      <c r="Q512" s="27"/>
      <c r="R512" s="71"/>
    </row>
    <row r="513" spans="2:18" x14ac:dyDescent="0.2">
      <c r="B513" s="70" t="str">
        <f>IF(F513&lt;&gt;"",1+MAX($B$22:B512),"")</f>
        <v/>
      </c>
      <c r="C513" s="141"/>
      <c r="D513" s="13"/>
      <c r="E513" s="33"/>
      <c r="F513" s="58"/>
      <c r="G513" s="27"/>
      <c r="H513" s="27"/>
      <c r="I513" s="27"/>
      <c r="J513" s="25"/>
      <c r="K513" s="16"/>
      <c r="L513" s="16"/>
      <c r="M513" s="27"/>
      <c r="N513" s="27"/>
      <c r="O513" s="27"/>
      <c r="P513" s="27"/>
      <c r="Q513" s="27"/>
      <c r="R513" s="71"/>
    </row>
    <row r="514" spans="2:18" x14ac:dyDescent="0.2">
      <c r="B514" s="131" t="str">
        <f>IF(F514&lt;&gt;"",1+MAX($B$22:B513),"")</f>
        <v/>
      </c>
      <c r="C514" s="141"/>
      <c r="D514" s="137" t="s">
        <v>473</v>
      </c>
      <c r="E514" s="33"/>
      <c r="F514" s="58"/>
      <c r="G514" s="27"/>
      <c r="H514" s="27"/>
      <c r="I514" s="27"/>
      <c r="J514" s="25"/>
      <c r="K514" s="16"/>
      <c r="L514" s="16"/>
      <c r="M514" s="27"/>
      <c r="N514" s="27"/>
      <c r="O514" s="27"/>
      <c r="P514" s="27"/>
      <c r="Q514" s="27"/>
      <c r="R514" s="71"/>
    </row>
    <row r="515" spans="2:18" x14ac:dyDescent="0.2">
      <c r="B515" s="131">
        <f>IF(F515&lt;&gt;"",1+MAX($B$22:B514),"")</f>
        <v>274</v>
      </c>
      <c r="C515" s="141"/>
      <c r="D515" s="13" t="s">
        <v>474</v>
      </c>
      <c r="E515" s="33" t="s">
        <v>72</v>
      </c>
      <c r="F515" s="58">
        <v>79.31</v>
      </c>
      <c r="G515" s="27"/>
      <c r="H515" s="27"/>
      <c r="I515" s="27"/>
      <c r="J515" s="25"/>
      <c r="K515" s="16"/>
      <c r="L515" s="16"/>
      <c r="M515" s="27"/>
      <c r="N515" s="27"/>
      <c r="O515" s="27"/>
      <c r="P515" s="27"/>
      <c r="Q515" s="27"/>
      <c r="R515" s="71"/>
    </row>
    <row r="516" spans="2:18" x14ac:dyDescent="0.2">
      <c r="B516" s="70">
        <f>IF(F516&lt;&gt;"",1+MAX($B$22:B515),"")</f>
        <v>275</v>
      </c>
      <c r="C516" s="141"/>
      <c r="D516" s="13" t="s">
        <v>475</v>
      </c>
      <c r="E516" s="33" t="s">
        <v>72</v>
      </c>
      <c r="F516" s="58">
        <v>59.58</v>
      </c>
      <c r="G516" s="27"/>
      <c r="H516" s="27"/>
      <c r="I516" s="27"/>
      <c r="J516" s="25"/>
      <c r="K516" s="16"/>
      <c r="L516" s="16"/>
      <c r="M516" s="27"/>
      <c r="N516" s="27"/>
      <c r="O516" s="27"/>
      <c r="P516" s="27"/>
      <c r="Q516" s="27"/>
      <c r="R516" s="71"/>
    </row>
    <row r="517" spans="2:18" x14ac:dyDescent="0.2">
      <c r="B517" s="70">
        <f>IF(F517&lt;&gt;"",1+MAX($B$22:B516),"")</f>
        <v>276</v>
      </c>
      <c r="C517" s="141"/>
      <c r="D517" s="13" t="s">
        <v>476</v>
      </c>
      <c r="E517" s="33" t="s">
        <v>72</v>
      </c>
      <c r="F517" s="58">
        <v>150.88</v>
      </c>
      <c r="G517" s="27"/>
      <c r="H517" s="27"/>
      <c r="I517" s="27"/>
      <c r="J517" s="25"/>
      <c r="K517" s="16"/>
      <c r="L517" s="16"/>
      <c r="M517" s="27"/>
      <c r="N517" s="27"/>
      <c r="O517" s="27"/>
      <c r="P517" s="27"/>
      <c r="Q517" s="27"/>
      <c r="R517" s="71"/>
    </row>
    <row r="518" spans="2:18" x14ac:dyDescent="0.2">
      <c r="B518" s="70">
        <f>IF(F518&lt;&gt;"",1+MAX($B$22:B517),"")</f>
        <v>277</v>
      </c>
      <c r="C518" s="141"/>
      <c r="D518" s="13" t="s">
        <v>477</v>
      </c>
      <c r="E518" s="33" t="s">
        <v>72</v>
      </c>
      <c r="F518" s="58">
        <v>21.78</v>
      </c>
      <c r="G518" s="27"/>
      <c r="H518" s="27"/>
      <c r="I518" s="27"/>
      <c r="J518" s="25"/>
      <c r="K518" s="16"/>
      <c r="L518" s="16"/>
      <c r="M518" s="27"/>
      <c r="N518" s="27"/>
      <c r="O518" s="27"/>
      <c r="P518" s="27"/>
      <c r="Q518" s="27"/>
      <c r="R518" s="71"/>
    </row>
    <row r="519" spans="2:18" x14ac:dyDescent="0.2">
      <c r="B519" s="70">
        <f>IF(F519&lt;&gt;"",1+MAX($B$22:B518),"")</f>
        <v>278</v>
      </c>
      <c r="C519" s="141"/>
      <c r="D519" s="13" t="s">
        <v>478</v>
      </c>
      <c r="E519" s="33" t="s">
        <v>72</v>
      </c>
      <c r="F519" s="58">
        <v>124.14</v>
      </c>
      <c r="G519" s="27"/>
      <c r="H519" s="27"/>
      <c r="I519" s="27"/>
      <c r="J519" s="25"/>
      <c r="K519" s="16"/>
      <c r="L519" s="16"/>
      <c r="M519" s="27"/>
      <c r="N519" s="27"/>
      <c r="O519" s="27"/>
      <c r="P519" s="27"/>
      <c r="Q519" s="27"/>
      <c r="R519" s="71"/>
    </row>
    <row r="520" spans="2:18" x14ac:dyDescent="0.2">
      <c r="B520" s="70">
        <f>IF(F520&lt;&gt;"",1+MAX($B$22:B519),"")</f>
        <v>279</v>
      </c>
      <c r="C520" s="141"/>
      <c r="D520" s="13" t="s">
        <v>479</v>
      </c>
      <c r="E520" s="33" t="s">
        <v>72</v>
      </c>
      <c r="F520" s="58">
        <v>2</v>
      </c>
      <c r="G520" s="27"/>
      <c r="H520" s="27"/>
      <c r="I520" s="27"/>
      <c r="J520" s="25"/>
      <c r="K520" s="16"/>
      <c r="L520" s="16"/>
      <c r="M520" s="27"/>
      <c r="N520" s="27"/>
      <c r="O520" s="27"/>
      <c r="P520" s="27"/>
      <c r="Q520" s="27"/>
      <c r="R520" s="71"/>
    </row>
    <row r="521" spans="2:18" x14ac:dyDescent="0.2">
      <c r="B521" s="70">
        <f>IF(F521&lt;&gt;"",1+MAX($B$22:B520),"")</f>
        <v>280</v>
      </c>
      <c r="C521" s="141"/>
      <c r="D521" s="13" t="s">
        <v>480</v>
      </c>
      <c r="E521" s="33" t="s">
        <v>72</v>
      </c>
      <c r="F521" s="58">
        <v>124.35</v>
      </c>
      <c r="G521" s="27"/>
      <c r="H521" s="27"/>
      <c r="I521" s="27"/>
      <c r="J521" s="25"/>
      <c r="K521" s="16"/>
      <c r="L521" s="16"/>
      <c r="M521" s="27"/>
      <c r="N521" s="27"/>
      <c r="O521" s="27"/>
      <c r="P521" s="27"/>
      <c r="Q521" s="27"/>
      <c r="R521" s="71"/>
    </row>
    <row r="522" spans="2:18" x14ac:dyDescent="0.2">
      <c r="B522" s="70" t="str">
        <f>IF(F522&lt;&gt;"",1+MAX($B$22:B521),"")</f>
        <v/>
      </c>
      <c r="C522" s="141"/>
      <c r="D522" s="80" t="s">
        <v>593</v>
      </c>
      <c r="E522" s="33"/>
      <c r="F522" s="58"/>
      <c r="G522" s="27"/>
      <c r="H522" s="27"/>
      <c r="I522" s="27"/>
      <c r="J522" s="25"/>
      <c r="K522" s="16"/>
      <c r="L522" s="16"/>
      <c r="M522" s="27"/>
      <c r="N522" s="27"/>
      <c r="O522" s="27"/>
      <c r="P522" s="27"/>
      <c r="Q522" s="27"/>
      <c r="R522" s="71"/>
    </row>
    <row r="523" spans="2:18" x14ac:dyDescent="0.2">
      <c r="B523" s="70" t="str">
        <f>IF(F523&lt;&gt;"",1+MAX($B$22:B522),"")</f>
        <v/>
      </c>
      <c r="C523" s="141"/>
      <c r="D523" s="13"/>
      <c r="E523" s="33"/>
      <c r="F523" s="58"/>
      <c r="G523" s="27"/>
      <c r="H523" s="27"/>
      <c r="I523" s="27"/>
      <c r="J523" s="25"/>
      <c r="K523" s="16"/>
      <c r="L523" s="16"/>
      <c r="M523" s="27"/>
      <c r="N523" s="27"/>
      <c r="O523" s="27"/>
      <c r="P523" s="27"/>
      <c r="Q523" s="27"/>
      <c r="R523" s="71"/>
    </row>
    <row r="524" spans="2:18" x14ac:dyDescent="0.2">
      <c r="B524" s="70" t="str">
        <f>IF(F524&lt;&gt;"",1+MAX($B$22:B523),"")</f>
        <v/>
      </c>
      <c r="C524" s="141"/>
      <c r="D524" s="80" t="s">
        <v>481</v>
      </c>
      <c r="E524" s="33"/>
      <c r="F524" s="58"/>
      <c r="G524" s="27"/>
      <c r="H524" s="27"/>
      <c r="I524" s="27"/>
      <c r="J524" s="25"/>
      <c r="K524" s="16"/>
      <c r="L524" s="16"/>
      <c r="M524" s="27"/>
      <c r="N524" s="27"/>
      <c r="O524" s="27"/>
      <c r="P524" s="27"/>
      <c r="Q524" s="27"/>
      <c r="R524" s="71"/>
    </row>
    <row r="525" spans="2:18" x14ac:dyDescent="0.2">
      <c r="B525" s="131">
        <f>IF(F525&lt;&gt;"",1+MAX($B$22:B524),"")</f>
        <v>281</v>
      </c>
      <c r="C525" s="141"/>
      <c r="D525" s="13" t="s">
        <v>482</v>
      </c>
      <c r="E525" s="33" t="s">
        <v>72</v>
      </c>
      <c r="F525" s="58">
        <v>173.2</v>
      </c>
      <c r="G525" s="27"/>
      <c r="H525" s="27"/>
      <c r="I525" s="27"/>
      <c r="J525" s="25"/>
      <c r="K525" s="16"/>
      <c r="L525" s="16"/>
      <c r="M525" s="27"/>
      <c r="N525" s="27"/>
      <c r="O525" s="27"/>
      <c r="P525" s="27"/>
      <c r="Q525" s="27"/>
      <c r="R525" s="71"/>
    </row>
    <row r="526" spans="2:18" x14ac:dyDescent="0.2">
      <c r="B526" s="70">
        <f>IF(F526&lt;&gt;"",1+MAX($B$22:B525),"")</f>
        <v>282</v>
      </c>
      <c r="C526" s="141"/>
      <c r="D526" s="13" t="s">
        <v>483</v>
      </c>
      <c r="E526" s="33" t="s">
        <v>72</v>
      </c>
      <c r="F526" s="58">
        <v>27.58</v>
      </c>
      <c r="G526" s="27"/>
      <c r="H526" s="27"/>
      <c r="I526" s="27"/>
      <c r="J526" s="25"/>
      <c r="K526" s="16"/>
      <c r="L526" s="16"/>
      <c r="M526" s="27"/>
      <c r="N526" s="27"/>
      <c r="O526" s="27"/>
      <c r="P526" s="27"/>
      <c r="Q526" s="27"/>
      <c r="R526" s="71"/>
    </row>
    <row r="527" spans="2:18" x14ac:dyDescent="0.2">
      <c r="B527" s="70" t="str">
        <f>IF(F527&lt;&gt;"",1+MAX($B$22:B526),"")</f>
        <v/>
      </c>
      <c r="C527" s="141"/>
      <c r="D527" s="80" t="s">
        <v>594</v>
      </c>
      <c r="E527" s="33"/>
      <c r="F527" s="58"/>
      <c r="G527" s="27"/>
      <c r="H527" s="27"/>
      <c r="I527" s="27"/>
      <c r="J527" s="25"/>
      <c r="K527" s="16"/>
      <c r="L527" s="16"/>
      <c r="M527" s="27"/>
      <c r="N527" s="27"/>
      <c r="O527" s="27"/>
      <c r="P527" s="27"/>
      <c r="Q527" s="27"/>
      <c r="R527" s="71"/>
    </row>
    <row r="528" spans="2:18" x14ac:dyDescent="0.2">
      <c r="B528" s="70" t="str">
        <f>IF(F528&lt;&gt;"",1+MAX($B$22:B527),"")</f>
        <v/>
      </c>
      <c r="C528" s="141"/>
      <c r="D528" s="13"/>
      <c r="E528" s="33"/>
      <c r="F528" s="58"/>
      <c r="G528" s="27"/>
      <c r="H528" s="27"/>
      <c r="I528" s="27"/>
      <c r="J528" s="25"/>
      <c r="K528" s="16"/>
      <c r="L528" s="16"/>
      <c r="M528" s="27"/>
      <c r="N528" s="27"/>
      <c r="O528" s="27"/>
      <c r="P528" s="27"/>
      <c r="Q528" s="27"/>
      <c r="R528" s="71"/>
    </row>
    <row r="529" spans="2:18" x14ac:dyDescent="0.2">
      <c r="B529" s="70" t="str">
        <f>IF(F529&lt;&gt;"",1+MAX($B$22:B528),"")</f>
        <v/>
      </c>
      <c r="C529" s="141"/>
      <c r="D529" s="80" t="s">
        <v>595</v>
      </c>
      <c r="E529" s="33"/>
      <c r="F529" s="58"/>
      <c r="G529" s="27"/>
      <c r="H529" s="27"/>
      <c r="I529" s="27"/>
      <c r="J529" s="25"/>
      <c r="K529" s="16"/>
      <c r="L529" s="16"/>
      <c r="M529" s="27"/>
      <c r="N529" s="27"/>
      <c r="O529" s="27"/>
      <c r="P529" s="27"/>
      <c r="Q529" s="27"/>
      <c r="R529" s="71"/>
    </row>
    <row r="530" spans="2:18" x14ac:dyDescent="0.2">
      <c r="B530" s="131">
        <f>IF(F530&lt;&gt;"",1+MAX($B$22:B529),"")</f>
        <v>283</v>
      </c>
      <c r="C530" s="145"/>
      <c r="D530" s="13" t="s">
        <v>472</v>
      </c>
      <c r="E530" s="33" t="s">
        <v>72</v>
      </c>
      <c r="F530" s="58">
        <f>13*20</f>
        <v>260</v>
      </c>
      <c r="G530" s="27"/>
      <c r="H530" s="27"/>
      <c r="I530" s="27"/>
      <c r="J530" s="25"/>
      <c r="K530" s="16"/>
      <c r="L530" s="16"/>
      <c r="M530" s="27"/>
      <c r="N530" s="27"/>
      <c r="O530" s="27"/>
      <c r="P530" s="27"/>
      <c r="Q530" s="27"/>
      <c r="R530" s="71"/>
    </row>
    <row r="531" spans="2:18" x14ac:dyDescent="0.2">
      <c r="B531" s="70" t="str">
        <f>IF(F531&lt;&gt;"",1+MAX($B$22:B530),"")</f>
        <v/>
      </c>
      <c r="C531" s="102"/>
      <c r="D531" s="80" t="s">
        <v>596</v>
      </c>
      <c r="E531" s="33"/>
      <c r="F531" s="58"/>
      <c r="G531" s="27"/>
      <c r="H531" s="27"/>
      <c r="I531" s="27"/>
      <c r="J531" s="25"/>
      <c r="K531" s="16"/>
      <c r="L531" s="16"/>
      <c r="M531" s="27"/>
      <c r="N531" s="27"/>
      <c r="O531" s="27"/>
      <c r="P531" s="27"/>
      <c r="Q531" s="27"/>
      <c r="R531" s="71"/>
    </row>
    <row r="532" spans="2:18" x14ac:dyDescent="0.2">
      <c r="B532" s="70" t="str">
        <f>IF(F532&lt;&gt;"",1+MAX($B$22:B531),"")</f>
        <v/>
      </c>
      <c r="C532" s="109"/>
      <c r="D532" s="13"/>
      <c r="E532" s="33"/>
      <c r="F532" s="58"/>
      <c r="G532" s="27"/>
      <c r="H532" s="27"/>
      <c r="I532" s="27"/>
      <c r="J532" s="25"/>
      <c r="K532" s="16"/>
      <c r="L532" s="16"/>
      <c r="M532" s="27"/>
      <c r="N532" s="27"/>
      <c r="O532" s="27"/>
      <c r="P532" s="27"/>
      <c r="Q532" s="27"/>
      <c r="R532" s="71"/>
    </row>
    <row r="533" spans="2:18" x14ac:dyDescent="0.2">
      <c r="B533" s="77" t="str">
        <f>IF(F533&lt;&gt;"",1+MAX($B$22:B532),"")</f>
        <v/>
      </c>
      <c r="C533" s="78"/>
      <c r="D533" s="79" t="s">
        <v>484</v>
      </c>
      <c r="E533" s="33"/>
      <c r="F533" s="58"/>
      <c r="G533" s="27"/>
      <c r="H533" s="27"/>
      <c r="I533" s="27"/>
      <c r="J533" s="25"/>
      <c r="K533" s="16"/>
      <c r="L533" s="16"/>
      <c r="M533" s="27"/>
      <c r="N533" s="27"/>
      <c r="O533" s="27"/>
      <c r="P533" s="27"/>
      <c r="Q533" s="27"/>
      <c r="R533" s="71"/>
    </row>
    <row r="534" spans="2:18" ht="38.25" x14ac:dyDescent="0.2">
      <c r="B534" s="70">
        <f>IF(F534&lt;&gt;"",1+MAX($B$22:B533),"")</f>
        <v>284</v>
      </c>
      <c r="C534" s="140" t="s">
        <v>451</v>
      </c>
      <c r="D534" s="13" t="s">
        <v>485</v>
      </c>
      <c r="E534" s="33" t="s">
        <v>77</v>
      </c>
      <c r="F534" s="58">
        <v>10</v>
      </c>
      <c r="G534" s="27"/>
      <c r="H534" s="27"/>
      <c r="I534" s="27"/>
      <c r="J534" s="25"/>
      <c r="K534" s="16"/>
      <c r="L534" s="16"/>
      <c r="M534" s="27"/>
      <c r="N534" s="27"/>
      <c r="O534" s="27"/>
      <c r="P534" s="27"/>
      <c r="Q534" s="27"/>
      <c r="R534" s="71"/>
    </row>
    <row r="535" spans="2:18" x14ac:dyDescent="0.2">
      <c r="B535" s="70">
        <f>IF(F535&lt;&gt;"",1+MAX($B$22:B534),"")</f>
        <v>285</v>
      </c>
      <c r="C535" s="145"/>
      <c r="D535" s="80" t="s">
        <v>486</v>
      </c>
      <c r="E535" s="33" t="s">
        <v>77</v>
      </c>
      <c r="F535" s="58">
        <v>6</v>
      </c>
      <c r="G535" s="27"/>
      <c r="H535" s="27"/>
      <c r="I535" s="27"/>
      <c r="J535" s="25"/>
      <c r="K535" s="16"/>
      <c r="L535" s="16"/>
      <c r="M535" s="27"/>
      <c r="N535" s="27"/>
      <c r="O535" s="27"/>
      <c r="P535" s="27"/>
      <c r="Q535" s="27"/>
      <c r="R535" s="71"/>
    </row>
    <row r="536" spans="2:18" x14ac:dyDescent="0.2">
      <c r="B536" s="70" t="str">
        <f>IF(F536&lt;&gt;"",1+MAX($B$22:B535),"")</f>
        <v/>
      </c>
      <c r="C536" s="89"/>
      <c r="D536" s="13"/>
      <c r="E536" s="33"/>
      <c r="F536" s="58"/>
      <c r="G536" s="27"/>
      <c r="H536" s="27"/>
      <c r="I536" s="27"/>
      <c r="J536" s="25"/>
      <c r="K536" s="16"/>
      <c r="L536" s="16"/>
      <c r="M536" s="27"/>
      <c r="N536" s="27"/>
      <c r="O536" s="27"/>
      <c r="P536" s="27"/>
      <c r="Q536" s="27"/>
      <c r="R536" s="71"/>
    </row>
    <row r="537" spans="2:18" x14ac:dyDescent="0.2">
      <c r="B537" s="77" t="str">
        <f>IF(F537&lt;&gt;"",1+MAX($B$22:B536),"")</f>
        <v/>
      </c>
      <c r="C537" s="78"/>
      <c r="D537" s="79" t="s">
        <v>487</v>
      </c>
      <c r="E537" s="33"/>
      <c r="F537" s="58"/>
      <c r="G537" s="27"/>
      <c r="H537" s="27"/>
      <c r="I537" s="27"/>
      <c r="J537" s="25"/>
      <c r="K537" s="16"/>
      <c r="L537" s="16"/>
      <c r="M537" s="27"/>
      <c r="N537" s="27"/>
      <c r="O537" s="27"/>
      <c r="P537" s="27"/>
      <c r="Q537" s="27"/>
      <c r="R537" s="71"/>
    </row>
    <row r="538" spans="2:18" ht="25.5" x14ac:dyDescent="0.2">
      <c r="B538" s="70">
        <f>IF(F538&lt;&gt;"",1+MAX($B$22:B537),"")</f>
        <v>286</v>
      </c>
      <c r="C538" s="140" t="s">
        <v>451</v>
      </c>
      <c r="D538" s="13" t="s">
        <v>488</v>
      </c>
      <c r="E538" s="33" t="s">
        <v>77</v>
      </c>
      <c r="F538" s="58">
        <v>45</v>
      </c>
      <c r="G538" s="27"/>
      <c r="H538" s="27"/>
      <c r="I538" s="27"/>
      <c r="J538" s="25"/>
      <c r="K538" s="16"/>
      <c r="L538" s="16"/>
      <c r="M538" s="27"/>
      <c r="N538" s="27"/>
      <c r="O538" s="27"/>
      <c r="P538" s="27"/>
      <c r="Q538" s="27"/>
      <c r="R538" s="71"/>
    </row>
    <row r="539" spans="2:18" x14ac:dyDescent="0.2">
      <c r="B539" s="70">
        <f>IF(F539&lt;&gt;"",1+MAX($B$22:B538),"")</f>
        <v>287</v>
      </c>
      <c r="C539" s="141"/>
      <c r="D539" s="13" t="s">
        <v>489</v>
      </c>
      <c r="E539" s="33" t="s">
        <v>77</v>
      </c>
      <c r="F539" s="58">
        <v>5</v>
      </c>
      <c r="G539" s="27"/>
      <c r="H539" s="27">
        <f>G539*$T$2</f>
        <v>0</v>
      </c>
      <c r="I539" s="27">
        <f>F539*H539</f>
        <v>0</v>
      </c>
      <c r="J539" s="25"/>
      <c r="K539" s="16">
        <f>F539*J539</f>
        <v>0</v>
      </c>
      <c r="L539" s="16"/>
      <c r="M539" s="27"/>
      <c r="N539" s="27">
        <f>M539*$U$2</f>
        <v>0</v>
      </c>
      <c r="O539" s="27">
        <f>J539*N539</f>
        <v>0</v>
      </c>
      <c r="P539" s="27">
        <f>F539*O539</f>
        <v>0</v>
      </c>
      <c r="Q539" s="27">
        <f>I539+P539</f>
        <v>0</v>
      </c>
      <c r="R539" s="71"/>
    </row>
    <row r="540" spans="2:18" x14ac:dyDescent="0.2">
      <c r="B540" s="70">
        <f>IF(F540&lt;&gt;"",1+MAX($B$22:B539),"")</f>
        <v>288</v>
      </c>
      <c r="C540" s="141"/>
      <c r="D540" s="13" t="s">
        <v>479</v>
      </c>
      <c r="E540" s="33" t="s">
        <v>77</v>
      </c>
      <c r="F540" s="58">
        <v>2</v>
      </c>
      <c r="G540" s="27"/>
      <c r="H540" s="27"/>
      <c r="I540" s="27"/>
      <c r="J540" s="25"/>
      <c r="K540" s="16"/>
      <c r="L540" s="16"/>
      <c r="M540" s="27"/>
      <c r="N540" s="27"/>
      <c r="O540" s="27"/>
      <c r="P540" s="27"/>
      <c r="Q540" s="27"/>
      <c r="R540" s="71"/>
    </row>
    <row r="541" spans="2:18" x14ac:dyDescent="0.2">
      <c r="B541" s="70">
        <f>IF(F541&lt;&gt;"",1+MAX($B$22:B540),"")</f>
        <v>289</v>
      </c>
      <c r="C541" s="141"/>
      <c r="D541" s="13" t="s">
        <v>490</v>
      </c>
      <c r="E541" s="33" t="s">
        <v>77</v>
      </c>
      <c r="F541" s="58">
        <v>7</v>
      </c>
      <c r="G541" s="27"/>
      <c r="H541" s="27"/>
      <c r="I541" s="27"/>
      <c r="J541" s="25"/>
      <c r="K541" s="16"/>
      <c r="L541" s="16"/>
      <c r="M541" s="27"/>
      <c r="N541" s="27"/>
      <c r="O541" s="27"/>
      <c r="P541" s="27"/>
      <c r="Q541" s="27"/>
      <c r="R541" s="71"/>
    </row>
    <row r="542" spans="2:18" x14ac:dyDescent="0.2">
      <c r="B542" s="70">
        <f>IF(F542&lt;&gt;"",1+MAX($B$22:B541),"")</f>
        <v>290</v>
      </c>
      <c r="C542" s="145"/>
      <c r="D542" s="13" t="s">
        <v>491</v>
      </c>
      <c r="E542" s="33" t="s">
        <v>77</v>
      </c>
      <c r="F542" s="58">
        <v>1</v>
      </c>
      <c r="G542" s="27"/>
      <c r="H542" s="27">
        <f t="shared" si="536"/>
        <v>0</v>
      </c>
      <c r="I542" s="27">
        <f t="shared" ref="I542:I586" si="540">F542*H542</f>
        <v>0</v>
      </c>
      <c r="J542" s="25"/>
      <c r="K542" s="16">
        <f t="shared" si="537"/>
        <v>0</v>
      </c>
      <c r="L542" s="16"/>
      <c r="M542" s="27"/>
      <c r="N542" s="27">
        <f t="shared" si="538"/>
        <v>0</v>
      </c>
      <c r="O542" s="27">
        <f t="shared" si="539"/>
        <v>0</v>
      </c>
      <c r="P542" s="27">
        <f t="shared" ref="P542" si="541">F542*O542</f>
        <v>0</v>
      </c>
      <c r="Q542" s="27">
        <f t="shared" ref="Q542:Q586" si="542">I542+P542</f>
        <v>0</v>
      </c>
      <c r="R542" s="71"/>
    </row>
    <row r="543" spans="2:18" x14ac:dyDescent="0.2">
      <c r="B543" s="70" t="str">
        <f>IF(F543&lt;&gt;"",1+MAX($B$22:B542),"")</f>
        <v/>
      </c>
      <c r="C543" s="89"/>
      <c r="D543" s="13"/>
      <c r="E543" s="33"/>
      <c r="F543" s="39"/>
      <c r="G543" s="27"/>
      <c r="H543" s="27">
        <f>G543*$T$2</f>
        <v>0</v>
      </c>
      <c r="I543" s="27">
        <f t="shared" si="540"/>
        <v>0</v>
      </c>
      <c r="J543" s="25"/>
      <c r="K543" s="16">
        <f>F543*J543</f>
        <v>0</v>
      </c>
      <c r="L543" s="16"/>
      <c r="M543" s="27"/>
      <c r="N543" s="27">
        <f>M543*$U$2</f>
        <v>0</v>
      </c>
      <c r="O543" s="27">
        <f>J543*N543</f>
        <v>0</v>
      </c>
      <c r="P543" s="27">
        <f>F543*O543</f>
        <v>0</v>
      </c>
      <c r="Q543" s="27">
        <f t="shared" si="542"/>
        <v>0</v>
      </c>
      <c r="R543" s="71"/>
    </row>
    <row r="544" spans="2:18" s="18" customFormat="1" x14ac:dyDescent="0.2">
      <c r="B544" s="19" t="str">
        <f>IF(F544&lt;&gt;"",1+MAX($B$22:B543),"")</f>
        <v/>
      </c>
      <c r="C544" s="19" t="s">
        <v>56</v>
      </c>
      <c r="D544" s="10" t="s">
        <v>29</v>
      </c>
      <c r="E544" s="146" t="s">
        <v>66</v>
      </c>
      <c r="F544" s="147"/>
      <c r="G544" s="148"/>
      <c r="H544" s="88">
        <f>SUM(I545:I580)</f>
        <v>0</v>
      </c>
      <c r="I544" s="11">
        <f t="shared" si="540"/>
        <v>0</v>
      </c>
      <c r="J544" s="11"/>
      <c r="K544" s="172" t="s">
        <v>67</v>
      </c>
      <c r="L544" s="173"/>
      <c r="M544" s="173"/>
      <c r="N544" s="174"/>
      <c r="O544" s="88">
        <f>SUM(P545:P580)</f>
        <v>0</v>
      </c>
      <c r="P544" s="34">
        <f t="shared" ref="P544:P586" si="543">F544*O544</f>
        <v>0</v>
      </c>
      <c r="Q544" s="38">
        <f t="shared" si="542"/>
        <v>0</v>
      </c>
      <c r="R544" s="69">
        <f>SUM(Q545:Q580)</f>
        <v>0</v>
      </c>
    </row>
    <row r="545" spans="2:18" x14ac:dyDescent="0.2">
      <c r="B545" s="70" t="str">
        <f>IF(F545&lt;&gt;"",1+MAX($B$22:B544),"")</f>
        <v/>
      </c>
      <c r="C545" s="89"/>
      <c r="D545" s="13"/>
      <c r="E545" s="33"/>
      <c r="F545" s="58"/>
      <c r="G545" s="27"/>
      <c r="H545" s="27">
        <f t="shared" ref="H545:H586" si="544">G545*$T$2</f>
        <v>0</v>
      </c>
      <c r="I545" s="27">
        <f t="shared" si="540"/>
        <v>0</v>
      </c>
      <c r="J545" s="25"/>
      <c r="K545" s="16">
        <f t="shared" ref="K545:K586" si="545">F545*J545</f>
        <v>0</v>
      </c>
      <c r="L545" s="16"/>
      <c r="M545" s="27"/>
      <c r="N545" s="27">
        <f t="shared" ref="N545:N586" si="546">M545*$U$2</f>
        <v>0</v>
      </c>
      <c r="O545" s="27">
        <f t="shared" ref="O545:O586" si="547">J545*N545</f>
        <v>0</v>
      </c>
      <c r="P545" s="27">
        <f t="shared" si="543"/>
        <v>0</v>
      </c>
      <c r="Q545" s="27">
        <f t="shared" si="542"/>
        <v>0</v>
      </c>
      <c r="R545" s="71"/>
    </row>
    <row r="546" spans="2:18" s="22" customFormat="1" x14ac:dyDescent="0.2">
      <c r="B546" s="77" t="str">
        <f>IF(F546&lt;&gt;"",1+MAX($B$22:B545),"")</f>
        <v/>
      </c>
      <c r="C546" s="78"/>
      <c r="D546" s="79" t="s">
        <v>492</v>
      </c>
      <c r="E546" s="85"/>
      <c r="F546" s="86"/>
      <c r="G546" s="111"/>
      <c r="H546" s="111">
        <f t="shared" si="544"/>
        <v>0</v>
      </c>
      <c r="I546" s="111">
        <f t="shared" si="540"/>
        <v>0</v>
      </c>
      <c r="J546" s="112"/>
      <c r="K546" s="113">
        <f t="shared" si="545"/>
        <v>0</v>
      </c>
      <c r="L546" s="113"/>
      <c r="M546" s="111"/>
      <c r="N546" s="111">
        <f t="shared" si="546"/>
        <v>0</v>
      </c>
      <c r="O546" s="111">
        <f t="shared" si="547"/>
        <v>0</v>
      </c>
      <c r="P546" s="111">
        <f t="shared" si="543"/>
        <v>0</v>
      </c>
      <c r="Q546" s="111">
        <f t="shared" si="542"/>
        <v>0</v>
      </c>
      <c r="R546" s="71"/>
    </row>
    <row r="547" spans="2:18" x14ac:dyDescent="0.2">
      <c r="B547" s="70">
        <f>IF(F547&lt;&gt;"",1+MAX($B$22:B546),"")</f>
        <v>291</v>
      </c>
      <c r="C547" s="140" t="s">
        <v>493</v>
      </c>
      <c r="D547" s="13" t="s">
        <v>494</v>
      </c>
      <c r="E547" s="33" t="s">
        <v>83</v>
      </c>
      <c r="F547" s="58">
        <v>1060</v>
      </c>
      <c r="G547" s="27"/>
      <c r="H547" s="27"/>
      <c r="I547" s="27"/>
      <c r="J547" s="25"/>
      <c r="K547" s="16"/>
      <c r="L547" s="16"/>
      <c r="M547" s="27"/>
      <c r="N547" s="27"/>
      <c r="O547" s="27"/>
      <c r="P547" s="27"/>
      <c r="Q547" s="27"/>
      <c r="R547" s="71"/>
    </row>
    <row r="548" spans="2:18" x14ac:dyDescent="0.2">
      <c r="B548" s="70">
        <f>IF(F548&lt;&gt;"",1+MAX($B$22:B547),"")</f>
        <v>292</v>
      </c>
      <c r="C548" s="145"/>
      <c r="D548" s="13" t="s">
        <v>495</v>
      </c>
      <c r="E548" s="33" t="s">
        <v>83</v>
      </c>
      <c r="F548" s="58">
        <v>425</v>
      </c>
      <c r="G548" s="27"/>
      <c r="H548" s="27"/>
      <c r="I548" s="27"/>
      <c r="J548" s="25"/>
      <c r="K548" s="16"/>
      <c r="L548" s="16"/>
      <c r="M548" s="27"/>
      <c r="N548" s="27"/>
      <c r="O548" s="27"/>
      <c r="P548" s="27"/>
      <c r="Q548" s="27"/>
      <c r="R548" s="71"/>
    </row>
    <row r="549" spans="2:18" x14ac:dyDescent="0.2">
      <c r="B549" s="70" t="str">
        <f>IF(F549&lt;&gt;"",1+MAX($B$22:B548),"")</f>
        <v/>
      </c>
      <c r="C549" s="89"/>
      <c r="D549" s="80"/>
      <c r="E549" s="33"/>
      <c r="F549" s="58"/>
      <c r="G549" s="27"/>
      <c r="H549" s="27"/>
      <c r="I549" s="27"/>
      <c r="J549" s="25"/>
      <c r="K549" s="16"/>
      <c r="L549" s="16"/>
      <c r="M549" s="27"/>
      <c r="N549" s="27"/>
      <c r="O549" s="27"/>
      <c r="P549" s="27"/>
      <c r="Q549" s="27"/>
      <c r="R549" s="71"/>
    </row>
    <row r="550" spans="2:18" x14ac:dyDescent="0.2">
      <c r="B550" s="70" t="str">
        <f>IF(F550&lt;&gt;"",1+MAX($B$22:B549),"")</f>
        <v/>
      </c>
      <c r="C550" s="89"/>
      <c r="D550" s="80" t="s">
        <v>99</v>
      </c>
      <c r="E550" s="33"/>
      <c r="F550" s="58"/>
      <c r="G550" s="27"/>
      <c r="H550" s="27"/>
      <c r="I550" s="27"/>
      <c r="J550" s="25"/>
      <c r="K550" s="16"/>
      <c r="L550" s="16"/>
      <c r="M550" s="27"/>
      <c r="N550" s="27"/>
      <c r="O550" s="27"/>
      <c r="P550" s="27"/>
      <c r="Q550" s="27"/>
      <c r="R550" s="71"/>
    </row>
    <row r="551" spans="2:18" x14ac:dyDescent="0.2">
      <c r="B551" s="70">
        <f>IF(F551&lt;&gt;"",1+MAX($B$22:B550),"")</f>
        <v>293</v>
      </c>
      <c r="C551" s="89" t="s">
        <v>493</v>
      </c>
      <c r="D551" s="13" t="s">
        <v>496</v>
      </c>
      <c r="E551" s="33" t="s">
        <v>71</v>
      </c>
      <c r="F551" s="58">
        <f>941+468</f>
        <v>1409</v>
      </c>
      <c r="G551" s="27"/>
      <c r="H551" s="27"/>
      <c r="I551" s="27"/>
      <c r="J551" s="25"/>
      <c r="K551" s="16"/>
      <c r="L551" s="16"/>
      <c r="M551" s="27"/>
      <c r="N551" s="27"/>
      <c r="O551" s="27"/>
      <c r="P551" s="27"/>
      <c r="Q551" s="27"/>
      <c r="R551" s="71"/>
    </row>
    <row r="552" spans="2:18" x14ac:dyDescent="0.2">
      <c r="B552" s="70" t="str">
        <f>IF(F552&lt;&gt;"",1+MAX($B$22:B551),"")</f>
        <v/>
      </c>
      <c r="C552" s="89"/>
      <c r="D552" s="13"/>
      <c r="E552" s="33"/>
      <c r="F552" s="58"/>
      <c r="G552" s="27"/>
      <c r="H552" s="27"/>
      <c r="I552" s="27"/>
      <c r="J552" s="25"/>
      <c r="K552" s="16"/>
      <c r="L552" s="16"/>
      <c r="M552" s="27"/>
      <c r="N552" s="27"/>
      <c r="O552" s="27"/>
      <c r="P552" s="27"/>
      <c r="Q552" s="27"/>
      <c r="R552" s="71"/>
    </row>
    <row r="553" spans="2:18" s="22" customFormat="1" x14ac:dyDescent="0.2">
      <c r="B553" s="77" t="str">
        <f>IF(F553&lt;&gt;"",1+MAX($B$22:B552),"")</f>
        <v/>
      </c>
      <c r="C553" s="78"/>
      <c r="D553" s="79" t="s">
        <v>497</v>
      </c>
      <c r="E553" s="85"/>
      <c r="F553" s="86"/>
      <c r="G553" s="111"/>
      <c r="H553" s="111">
        <f t="shared" ref="H553" si="548">G553*$T$2</f>
        <v>0</v>
      </c>
      <c r="I553" s="111">
        <f t="shared" ref="I553" si="549">F553*H553</f>
        <v>0</v>
      </c>
      <c r="J553" s="112"/>
      <c r="K553" s="113">
        <f t="shared" ref="K553" si="550">F553*J553</f>
        <v>0</v>
      </c>
      <c r="L553" s="113"/>
      <c r="M553" s="111"/>
      <c r="N553" s="111">
        <f t="shared" ref="N553" si="551">M553*$U$2</f>
        <v>0</v>
      </c>
      <c r="O553" s="111">
        <f t="shared" ref="O553" si="552">J553*N553</f>
        <v>0</v>
      </c>
      <c r="P553" s="111">
        <f t="shared" ref="P553" si="553">F553*O553</f>
        <v>0</v>
      </c>
      <c r="Q553" s="111">
        <f t="shared" ref="Q553" si="554">I553+P553</f>
        <v>0</v>
      </c>
      <c r="R553" s="71"/>
    </row>
    <row r="554" spans="2:18" x14ac:dyDescent="0.2">
      <c r="B554" s="70">
        <f>IF(F554&lt;&gt;"",1+MAX($B$22:B553),"")</f>
        <v>294</v>
      </c>
      <c r="C554" s="140" t="s">
        <v>493</v>
      </c>
      <c r="D554" s="13" t="s">
        <v>498</v>
      </c>
      <c r="E554" s="33" t="s">
        <v>72</v>
      </c>
      <c r="F554" s="58">
        <v>38</v>
      </c>
      <c r="G554" s="27"/>
      <c r="H554" s="27"/>
      <c r="I554" s="27"/>
      <c r="J554" s="25"/>
      <c r="K554" s="16"/>
      <c r="L554" s="16"/>
      <c r="M554" s="27"/>
      <c r="N554" s="27"/>
      <c r="O554" s="27"/>
      <c r="P554" s="27"/>
      <c r="Q554" s="27"/>
      <c r="R554" s="71"/>
    </row>
    <row r="555" spans="2:18" x14ac:dyDescent="0.2">
      <c r="B555" s="70">
        <f>IF(F555&lt;&gt;"",1+MAX($B$22:B554),"")</f>
        <v>295</v>
      </c>
      <c r="C555" s="145"/>
      <c r="D555" s="13" t="s">
        <v>499</v>
      </c>
      <c r="E555" s="33" t="s">
        <v>72</v>
      </c>
      <c r="F555" s="58">
        <v>7</v>
      </c>
      <c r="G555" s="27"/>
      <c r="H555" s="27"/>
      <c r="I555" s="27"/>
      <c r="J555" s="25"/>
      <c r="K555" s="16"/>
      <c r="L555" s="16"/>
      <c r="M555" s="27"/>
      <c r="N555" s="27"/>
      <c r="O555" s="27"/>
      <c r="P555" s="27"/>
      <c r="Q555" s="27"/>
      <c r="R555" s="71"/>
    </row>
    <row r="556" spans="2:18" x14ac:dyDescent="0.2">
      <c r="B556" s="70" t="str">
        <f>IF(F556&lt;&gt;"",1+MAX($B$22:B555),"")</f>
        <v/>
      </c>
      <c r="C556" s="89"/>
      <c r="D556" s="80"/>
      <c r="E556" s="33"/>
      <c r="F556" s="33"/>
      <c r="G556" s="27"/>
      <c r="H556" s="27"/>
      <c r="I556" s="27"/>
      <c r="J556" s="25"/>
      <c r="K556" s="16"/>
      <c r="L556" s="16"/>
      <c r="M556" s="27"/>
      <c r="N556" s="27"/>
      <c r="O556" s="27"/>
      <c r="P556" s="27"/>
      <c r="Q556" s="27"/>
      <c r="R556" s="71"/>
    </row>
    <row r="557" spans="2:18" s="22" customFormat="1" x14ac:dyDescent="0.2">
      <c r="B557" s="77" t="str">
        <f>IF(F557&lt;&gt;"",1+MAX($B$22:B556),"")</f>
        <v/>
      </c>
      <c r="C557" s="78"/>
      <c r="D557" s="79" t="s">
        <v>500</v>
      </c>
      <c r="E557" s="85"/>
      <c r="F557" s="86"/>
      <c r="G557" s="111"/>
      <c r="H557" s="111"/>
      <c r="I557" s="111"/>
      <c r="J557" s="112"/>
      <c r="K557" s="113"/>
      <c r="L557" s="113"/>
      <c r="M557" s="111"/>
      <c r="N557" s="111"/>
      <c r="O557" s="111"/>
      <c r="P557" s="111"/>
      <c r="Q557" s="111"/>
      <c r="R557" s="71"/>
    </row>
    <row r="558" spans="2:18" ht="25.5" x14ac:dyDescent="0.2">
      <c r="B558" s="70">
        <f>IF(F558&lt;&gt;"",1+MAX($B$22:B557),"")</f>
        <v>296</v>
      </c>
      <c r="C558" s="140" t="s">
        <v>493</v>
      </c>
      <c r="D558" s="13" t="s">
        <v>501</v>
      </c>
      <c r="E558" s="33" t="s">
        <v>77</v>
      </c>
      <c r="F558" s="33">
        <v>5</v>
      </c>
      <c r="G558" s="27"/>
      <c r="H558" s="27"/>
      <c r="I558" s="27"/>
      <c r="J558" s="25"/>
      <c r="K558" s="16"/>
      <c r="L558" s="16"/>
      <c r="M558" s="27"/>
      <c r="N558" s="27"/>
      <c r="O558" s="27"/>
      <c r="P558" s="27"/>
      <c r="Q558" s="27"/>
      <c r="R558" s="71"/>
    </row>
    <row r="559" spans="2:18" ht="25.5" x14ac:dyDescent="0.2">
      <c r="B559" s="70">
        <f>IF(F559&lt;&gt;"",1+MAX($B$22:B558),"")</f>
        <v>297</v>
      </c>
      <c r="C559" s="141"/>
      <c r="D559" s="13" t="s">
        <v>502</v>
      </c>
      <c r="E559" s="33" t="s">
        <v>77</v>
      </c>
      <c r="F559" s="33">
        <v>2</v>
      </c>
      <c r="G559" s="27"/>
      <c r="H559" s="27"/>
      <c r="I559" s="27"/>
      <c r="J559" s="25"/>
      <c r="K559" s="16"/>
      <c r="L559" s="16"/>
      <c r="M559" s="27"/>
      <c r="N559" s="27"/>
      <c r="O559" s="27"/>
      <c r="P559" s="27"/>
      <c r="Q559" s="27"/>
      <c r="R559" s="71"/>
    </row>
    <row r="560" spans="2:18" ht="25.5" x14ac:dyDescent="0.2">
      <c r="B560" s="70">
        <f>IF(F560&lt;&gt;"",1+MAX($B$22:B559),"")</f>
        <v>298</v>
      </c>
      <c r="C560" s="141"/>
      <c r="D560" s="13" t="s">
        <v>503</v>
      </c>
      <c r="E560" s="33" t="s">
        <v>77</v>
      </c>
      <c r="F560" s="33">
        <v>2</v>
      </c>
      <c r="G560" s="27"/>
      <c r="H560" s="27"/>
      <c r="I560" s="27"/>
      <c r="J560" s="25"/>
      <c r="K560" s="16"/>
      <c r="L560" s="16"/>
      <c r="M560" s="27"/>
      <c r="N560" s="27"/>
      <c r="O560" s="27"/>
      <c r="P560" s="27"/>
      <c r="Q560" s="27"/>
      <c r="R560" s="71"/>
    </row>
    <row r="561" spans="2:18" ht="25.5" x14ac:dyDescent="0.2">
      <c r="B561" s="70">
        <f>IF(F561&lt;&gt;"",1+MAX($B$22:B560),"")</f>
        <v>299</v>
      </c>
      <c r="C561" s="141"/>
      <c r="D561" s="13" t="s">
        <v>504</v>
      </c>
      <c r="E561" s="33" t="s">
        <v>77</v>
      </c>
      <c r="F561" s="33">
        <v>24</v>
      </c>
      <c r="G561" s="27"/>
      <c r="H561" s="27"/>
      <c r="I561" s="27"/>
      <c r="J561" s="25"/>
      <c r="K561" s="16"/>
      <c r="L561" s="16"/>
      <c r="M561" s="27"/>
      <c r="N561" s="27"/>
      <c r="O561" s="27"/>
      <c r="P561" s="27"/>
      <c r="Q561" s="27"/>
      <c r="R561" s="71"/>
    </row>
    <row r="562" spans="2:18" x14ac:dyDescent="0.2">
      <c r="B562" s="70">
        <f>IF(F562&lt;&gt;"",1+MAX($B$22:B561),"")</f>
        <v>300</v>
      </c>
      <c r="C562" s="141"/>
      <c r="D562" s="13" t="s">
        <v>505</v>
      </c>
      <c r="E562" s="33" t="s">
        <v>77</v>
      </c>
      <c r="F562" s="33">
        <v>3</v>
      </c>
      <c r="G562" s="27"/>
      <c r="H562" s="27"/>
      <c r="I562" s="27"/>
      <c r="J562" s="25"/>
      <c r="K562" s="16"/>
      <c r="L562" s="16"/>
      <c r="M562" s="27"/>
      <c r="N562" s="27"/>
      <c r="O562" s="27"/>
      <c r="P562" s="27"/>
      <c r="Q562" s="27"/>
      <c r="R562" s="71"/>
    </row>
    <row r="563" spans="2:18" ht="25.5" x14ac:dyDescent="0.2">
      <c r="B563" s="70">
        <f>IF(F563&lt;&gt;"",1+MAX($B$22:B562),"")</f>
        <v>301</v>
      </c>
      <c r="C563" s="141"/>
      <c r="D563" s="13" t="s">
        <v>506</v>
      </c>
      <c r="E563" s="33" t="s">
        <v>77</v>
      </c>
      <c r="F563" s="33">
        <v>2</v>
      </c>
      <c r="G563" s="27"/>
      <c r="H563" s="27"/>
      <c r="I563" s="27"/>
      <c r="J563" s="25"/>
      <c r="K563" s="16"/>
      <c r="L563" s="16"/>
      <c r="M563" s="27"/>
      <c r="N563" s="27"/>
      <c r="O563" s="27"/>
      <c r="P563" s="27"/>
      <c r="Q563" s="27"/>
      <c r="R563" s="71"/>
    </row>
    <row r="564" spans="2:18" x14ac:dyDescent="0.2">
      <c r="B564" s="70" t="str">
        <f>IF(F564&lt;&gt;"",1+MAX($B$22:B563),"")</f>
        <v/>
      </c>
      <c r="C564" s="13"/>
      <c r="D564" s="13"/>
      <c r="E564" s="33"/>
      <c r="F564" s="58"/>
      <c r="G564" s="27"/>
      <c r="H564" s="27"/>
      <c r="I564" s="27"/>
      <c r="J564" s="25"/>
      <c r="K564" s="16"/>
      <c r="L564" s="16"/>
      <c r="M564" s="27"/>
      <c r="N564" s="27"/>
      <c r="O564" s="27"/>
      <c r="P564" s="27"/>
      <c r="Q564" s="27"/>
      <c r="R564" s="71"/>
    </row>
    <row r="565" spans="2:18" x14ac:dyDescent="0.2">
      <c r="B565" s="77" t="str">
        <f>IF(F565&lt;&gt;"",1+MAX($B$22:B564),"")</f>
        <v/>
      </c>
      <c r="C565" s="78"/>
      <c r="D565" s="79" t="s">
        <v>507</v>
      </c>
      <c r="E565" s="33"/>
      <c r="F565" s="58"/>
      <c r="G565" s="27"/>
      <c r="H565" s="27">
        <f t="shared" ref="H565" si="555">G565*$T$2</f>
        <v>0</v>
      </c>
      <c r="I565" s="27">
        <f t="shared" ref="I565" si="556">F565*H565</f>
        <v>0</v>
      </c>
      <c r="J565" s="25"/>
      <c r="K565" s="16">
        <f t="shared" ref="K565" si="557">F565*J565</f>
        <v>0</v>
      </c>
      <c r="L565" s="16"/>
      <c r="M565" s="27"/>
      <c r="N565" s="27">
        <f t="shared" ref="N565" si="558">M565*$U$2</f>
        <v>0</v>
      </c>
      <c r="O565" s="27">
        <f t="shared" ref="O565" si="559">J565*N565</f>
        <v>0</v>
      </c>
      <c r="P565" s="27">
        <f t="shared" ref="P565" si="560">F565*O565</f>
        <v>0</v>
      </c>
      <c r="Q565" s="27">
        <f t="shared" ref="Q565" si="561">I565+P565</f>
        <v>0</v>
      </c>
      <c r="R565" s="71"/>
    </row>
    <row r="566" spans="2:18" ht="38.25" x14ac:dyDescent="0.2">
      <c r="B566" s="70">
        <f>IF(F566&lt;&gt;"",1+MAX($B$22:B565),"")</f>
        <v>302</v>
      </c>
      <c r="C566" s="140" t="s">
        <v>493</v>
      </c>
      <c r="D566" s="13" t="s">
        <v>508</v>
      </c>
      <c r="E566" s="33" t="s">
        <v>77</v>
      </c>
      <c r="F566" s="58">
        <v>1</v>
      </c>
      <c r="G566" s="27"/>
      <c r="H566" s="27"/>
      <c r="I566" s="27"/>
      <c r="J566" s="25"/>
      <c r="K566" s="16"/>
      <c r="L566" s="16"/>
      <c r="M566" s="27"/>
      <c r="N566" s="27"/>
      <c r="O566" s="27"/>
      <c r="P566" s="27"/>
      <c r="Q566" s="27"/>
      <c r="R566" s="71"/>
    </row>
    <row r="567" spans="2:18" ht="38.25" x14ac:dyDescent="0.2">
      <c r="B567" s="70">
        <f>IF(F567&lt;&gt;"",1+MAX($B$22:B566),"")</f>
        <v>303</v>
      </c>
      <c r="C567" s="145"/>
      <c r="D567" s="13" t="s">
        <v>509</v>
      </c>
      <c r="E567" s="33" t="s">
        <v>77</v>
      </c>
      <c r="F567" s="58">
        <v>1</v>
      </c>
      <c r="G567" s="27"/>
      <c r="H567" s="27"/>
      <c r="I567" s="27"/>
      <c r="J567" s="25"/>
      <c r="K567" s="16"/>
      <c r="L567" s="16"/>
      <c r="M567" s="27"/>
      <c r="N567" s="27"/>
      <c r="O567" s="27"/>
      <c r="P567" s="27"/>
      <c r="Q567" s="27"/>
      <c r="R567" s="71"/>
    </row>
    <row r="568" spans="2:18" x14ac:dyDescent="0.2">
      <c r="B568" s="70" t="str">
        <f>IF(F568&lt;&gt;"",1+MAX($B$22:B567),"")</f>
        <v/>
      </c>
      <c r="C568" s="89"/>
      <c r="D568" s="13"/>
      <c r="E568" s="33"/>
      <c r="F568" s="58"/>
      <c r="G568" s="27"/>
      <c r="H568" s="27"/>
      <c r="I568" s="27"/>
      <c r="J568" s="25"/>
      <c r="K568" s="16"/>
      <c r="L568" s="16"/>
      <c r="M568" s="27"/>
      <c r="N568" s="27"/>
      <c r="O568" s="27"/>
      <c r="P568" s="27"/>
      <c r="Q568" s="27"/>
      <c r="R568" s="71"/>
    </row>
    <row r="569" spans="2:18" x14ac:dyDescent="0.2">
      <c r="B569" s="77" t="str">
        <f>IF(F569&lt;&gt;"",1+MAX($B$22:B568),"")</f>
        <v/>
      </c>
      <c r="C569" s="78"/>
      <c r="D569" s="79" t="s">
        <v>510</v>
      </c>
      <c r="E569" s="33"/>
      <c r="F569" s="58"/>
      <c r="G569" s="27"/>
      <c r="H569" s="27">
        <f t="shared" ref="H569" si="562">G569*$T$2</f>
        <v>0</v>
      </c>
      <c r="I569" s="27">
        <f t="shared" ref="I569" si="563">F569*H569</f>
        <v>0</v>
      </c>
      <c r="J569" s="25"/>
      <c r="K569" s="16">
        <f t="shared" ref="K569" si="564">F569*J569</f>
        <v>0</v>
      </c>
      <c r="L569" s="16"/>
      <c r="M569" s="27"/>
      <c r="N569" s="27">
        <f t="shared" ref="N569" si="565">M569*$U$2</f>
        <v>0</v>
      </c>
      <c r="O569" s="27">
        <f t="shared" ref="O569" si="566">J569*N569</f>
        <v>0</v>
      </c>
      <c r="P569" s="27">
        <f t="shared" ref="P569" si="567">F569*O569</f>
        <v>0</v>
      </c>
      <c r="Q569" s="27">
        <f t="shared" ref="Q569" si="568">I569+P569</f>
        <v>0</v>
      </c>
      <c r="R569" s="71"/>
    </row>
    <row r="570" spans="2:18" ht="25.5" x14ac:dyDescent="0.2">
      <c r="B570" s="70">
        <f>IF(F570&lt;&gt;"",1+MAX($B$22:B569),"")</f>
        <v>304</v>
      </c>
      <c r="C570" s="140" t="s">
        <v>493</v>
      </c>
      <c r="D570" s="80" t="s">
        <v>511</v>
      </c>
      <c r="E570" s="33" t="s">
        <v>77</v>
      </c>
      <c r="F570" s="58">
        <v>1</v>
      </c>
      <c r="G570" s="27"/>
      <c r="H570" s="27"/>
      <c r="I570" s="27"/>
      <c r="J570" s="25"/>
      <c r="K570" s="16"/>
      <c r="L570" s="16"/>
      <c r="M570" s="27"/>
      <c r="N570" s="27"/>
      <c r="O570" s="27"/>
      <c r="P570" s="27"/>
      <c r="Q570" s="27"/>
      <c r="R570" s="71"/>
    </row>
    <row r="571" spans="2:18" ht="25.5" x14ac:dyDescent="0.2">
      <c r="B571" s="70">
        <f>IF(F571&lt;&gt;"",1+MAX($B$22:B570),"")</f>
        <v>305</v>
      </c>
      <c r="C571" s="141"/>
      <c r="D571" s="80" t="s">
        <v>512</v>
      </c>
      <c r="E571" s="33" t="s">
        <v>77</v>
      </c>
      <c r="F571" s="58">
        <v>1</v>
      </c>
      <c r="G571" s="27"/>
      <c r="H571" s="27"/>
      <c r="I571" s="27"/>
      <c r="J571" s="25"/>
      <c r="K571" s="16"/>
      <c r="L571" s="16"/>
      <c r="M571" s="27"/>
      <c r="N571" s="27"/>
      <c r="O571" s="27"/>
      <c r="P571" s="27"/>
      <c r="Q571" s="27"/>
      <c r="R571" s="71"/>
    </row>
    <row r="572" spans="2:18" ht="25.5" x14ac:dyDescent="0.2">
      <c r="B572" s="70">
        <f>IF(F572&lt;&gt;"",1+MAX($B$22:B571),"")</f>
        <v>306</v>
      </c>
      <c r="C572" s="141"/>
      <c r="D572" s="80" t="s">
        <v>513</v>
      </c>
      <c r="E572" s="33" t="s">
        <v>77</v>
      </c>
      <c r="F572" s="58">
        <v>1</v>
      </c>
      <c r="G572" s="27"/>
      <c r="H572" s="27"/>
      <c r="I572" s="27"/>
      <c r="J572" s="25"/>
      <c r="K572" s="16"/>
      <c r="L572" s="16"/>
      <c r="M572" s="27"/>
      <c r="N572" s="27"/>
      <c r="O572" s="27"/>
      <c r="P572" s="27"/>
      <c r="Q572" s="27"/>
      <c r="R572" s="71"/>
    </row>
    <row r="573" spans="2:18" ht="25.5" x14ac:dyDescent="0.2">
      <c r="B573" s="70">
        <f>IF(F573&lt;&gt;"",1+MAX($B$22:B572),"")</f>
        <v>307</v>
      </c>
      <c r="C573" s="145"/>
      <c r="D573" s="80" t="s">
        <v>514</v>
      </c>
      <c r="E573" s="33" t="s">
        <v>77</v>
      </c>
      <c r="F573" s="58">
        <v>1</v>
      </c>
      <c r="G573" s="27"/>
      <c r="H573" s="27"/>
      <c r="I573" s="27"/>
      <c r="J573" s="25"/>
      <c r="K573" s="16"/>
      <c r="L573" s="16"/>
      <c r="M573" s="27"/>
      <c r="N573" s="27"/>
      <c r="O573" s="27"/>
      <c r="P573" s="27"/>
      <c r="Q573" s="27"/>
      <c r="R573" s="71"/>
    </row>
    <row r="574" spans="2:18" x14ac:dyDescent="0.2">
      <c r="B574" s="70" t="str">
        <f>IF(F574&lt;&gt;"",1+MAX($B$22:B573),"")</f>
        <v/>
      </c>
      <c r="C574" s="89"/>
      <c r="D574" s="13"/>
      <c r="E574" s="33"/>
      <c r="F574" s="58"/>
      <c r="G574" s="27"/>
      <c r="H574" s="27"/>
      <c r="I574" s="27"/>
      <c r="J574" s="25"/>
      <c r="K574" s="16"/>
      <c r="L574" s="16"/>
      <c r="M574" s="27"/>
      <c r="N574" s="27"/>
      <c r="O574" s="27"/>
      <c r="P574" s="27"/>
      <c r="Q574" s="27"/>
      <c r="R574" s="71"/>
    </row>
    <row r="575" spans="2:18" x14ac:dyDescent="0.2">
      <c r="B575" s="77" t="str">
        <f>IF(F575&lt;&gt;"",1+MAX($B$22:B574),"")</f>
        <v/>
      </c>
      <c r="C575" s="78"/>
      <c r="D575" s="79" t="s">
        <v>515</v>
      </c>
      <c r="E575" s="33"/>
      <c r="F575" s="58"/>
      <c r="G575" s="27"/>
      <c r="H575" s="27">
        <f t="shared" ref="H575" si="569">G575*$T$2</f>
        <v>0</v>
      </c>
      <c r="I575" s="27">
        <f t="shared" ref="I575" si="570">F575*H575</f>
        <v>0</v>
      </c>
      <c r="J575" s="25"/>
      <c r="K575" s="16">
        <f t="shared" ref="K575" si="571">F575*J575</f>
        <v>0</v>
      </c>
      <c r="L575" s="16"/>
      <c r="M575" s="27"/>
      <c r="N575" s="27">
        <f t="shared" ref="N575" si="572">M575*$U$2</f>
        <v>0</v>
      </c>
      <c r="O575" s="27">
        <f t="shared" ref="O575" si="573">J575*N575</f>
        <v>0</v>
      </c>
      <c r="P575" s="27">
        <f t="shared" ref="P575" si="574">F575*O575</f>
        <v>0</v>
      </c>
      <c r="Q575" s="27">
        <f t="shared" ref="Q575" si="575">I575+P575</f>
        <v>0</v>
      </c>
      <c r="R575" s="71"/>
    </row>
    <row r="576" spans="2:18" ht="38.25" x14ac:dyDescent="0.2">
      <c r="B576" s="70">
        <f>IF(F576&lt;&gt;"",1+MAX($B$22:B575),"")</f>
        <v>308</v>
      </c>
      <c r="C576" s="140" t="s">
        <v>493</v>
      </c>
      <c r="D576" s="13" t="s">
        <v>516</v>
      </c>
      <c r="E576" s="33" t="s">
        <v>77</v>
      </c>
      <c r="F576" s="58">
        <v>1</v>
      </c>
      <c r="G576" s="27"/>
      <c r="H576" s="27"/>
      <c r="I576" s="27"/>
      <c r="J576" s="25"/>
      <c r="K576" s="16"/>
      <c r="L576" s="16"/>
      <c r="M576" s="27"/>
      <c r="N576" s="27"/>
      <c r="O576" s="27"/>
      <c r="P576" s="27"/>
      <c r="Q576" s="27"/>
      <c r="R576" s="71"/>
    </row>
    <row r="577" spans="1:18" ht="38.25" x14ac:dyDescent="0.2">
      <c r="B577" s="70">
        <f>IF(F577&lt;&gt;"",1+MAX($B$22:B576),"")</f>
        <v>309</v>
      </c>
      <c r="C577" s="141"/>
      <c r="D577" s="13" t="s">
        <v>517</v>
      </c>
      <c r="E577" s="33" t="s">
        <v>77</v>
      </c>
      <c r="F577" s="58">
        <v>1</v>
      </c>
      <c r="G577" s="27"/>
      <c r="H577" s="27"/>
      <c r="I577" s="27"/>
      <c r="J577" s="25"/>
      <c r="K577" s="16"/>
      <c r="L577" s="16"/>
      <c r="M577" s="27"/>
      <c r="N577" s="27"/>
      <c r="O577" s="27"/>
      <c r="P577" s="27"/>
      <c r="Q577" s="27"/>
      <c r="R577" s="71"/>
    </row>
    <row r="578" spans="1:18" ht="38.25" x14ac:dyDescent="0.2">
      <c r="B578" s="70">
        <f>IF(F578&lt;&gt;"",1+MAX($B$22:B577),"")</f>
        <v>310</v>
      </c>
      <c r="C578" s="145"/>
      <c r="D578" s="13" t="s">
        <v>518</v>
      </c>
      <c r="E578" s="33" t="s">
        <v>77</v>
      </c>
      <c r="F578" s="58">
        <v>1</v>
      </c>
      <c r="G578" s="27"/>
      <c r="H578" s="27"/>
      <c r="I578" s="27"/>
      <c r="J578" s="25"/>
      <c r="K578" s="16"/>
      <c r="L578" s="16"/>
      <c r="M578" s="27"/>
      <c r="N578" s="27"/>
      <c r="O578" s="27"/>
      <c r="P578" s="27"/>
      <c r="Q578" s="27"/>
      <c r="R578" s="71"/>
    </row>
    <row r="579" spans="1:18" x14ac:dyDescent="0.2">
      <c r="B579" s="70" t="str">
        <f>IF(F579&lt;&gt;"",1+MAX($B$22:B578),"")</f>
        <v/>
      </c>
      <c r="C579" s="89"/>
      <c r="D579" s="13"/>
      <c r="E579" s="33"/>
      <c r="F579" s="58"/>
      <c r="G579" s="27"/>
      <c r="H579" s="27"/>
      <c r="I579" s="27"/>
      <c r="J579" s="25"/>
      <c r="K579" s="16"/>
      <c r="L579" s="16"/>
      <c r="M579" s="27"/>
      <c r="N579" s="27"/>
      <c r="O579" s="27"/>
      <c r="P579" s="27"/>
      <c r="Q579" s="27"/>
      <c r="R579" s="71"/>
    </row>
    <row r="580" spans="1:18" x14ac:dyDescent="0.2">
      <c r="B580" s="70" t="str">
        <f>IF(F580&lt;&gt;"",1+MAX($B$22:B579),"")</f>
        <v/>
      </c>
      <c r="C580" s="89"/>
      <c r="D580" s="13"/>
      <c r="E580" s="33"/>
      <c r="F580" s="58"/>
      <c r="G580" s="27"/>
      <c r="H580" s="27">
        <f t="shared" si="544"/>
        <v>0</v>
      </c>
      <c r="I580" s="27">
        <f t="shared" si="540"/>
        <v>0</v>
      </c>
      <c r="J580" s="25"/>
      <c r="K580" s="16">
        <f t="shared" si="545"/>
        <v>0</v>
      </c>
      <c r="L580" s="16"/>
      <c r="M580" s="27"/>
      <c r="N580" s="27">
        <f t="shared" si="546"/>
        <v>0</v>
      </c>
      <c r="O580" s="27">
        <f t="shared" si="547"/>
        <v>0</v>
      </c>
      <c r="P580" s="27">
        <f t="shared" si="543"/>
        <v>0</v>
      </c>
      <c r="Q580" s="27">
        <f t="shared" si="542"/>
        <v>0</v>
      </c>
      <c r="R580" s="71"/>
    </row>
    <row r="581" spans="1:18" s="18" customFormat="1" x14ac:dyDescent="0.2">
      <c r="B581" s="19" t="str">
        <f>IF(F581&lt;&gt;"",1+MAX($B$22:B580),"")</f>
        <v/>
      </c>
      <c r="C581" s="19" t="s">
        <v>57</v>
      </c>
      <c r="D581" s="10" t="s">
        <v>25</v>
      </c>
      <c r="E581" s="146" t="s">
        <v>66</v>
      </c>
      <c r="F581" s="147"/>
      <c r="G581" s="148"/>
      <c r="H581" s="88">
        <f>SUM(I582:I663)</f>
        <v>0</v>
      </c>
      <c r="I581" s="11">
        <f t="shared" si="540"/>
        <v>0</v>
      </c>
      <c r="J581" s="11"/>
      <c r="K581" s="172" t="s">
        <v>67</v>
      </c>
      <c r="L581" s="173"/>
      <c r="M581" s="173"/>
      <c r="N581" s="174"/>
      <c r="O581" s="88">
        <f>SUM(P582:P663)</f>
        <v>0</v>
      </c>
      <c r="P581" s="34">
        <f t="shared" si="543"/>
        <v>0</v>
      </c>
      <c r="Q581" s="38">
        <f t="shared" si="542"/>
        <v>0</v>
      </c>
      <c r="R581" s="69">
        <f>SUM(Q582:Q663)</f>
        <v>0</v>
      </c>
    </row>
    <row r="582" spans="1:18" x14ac:dyDescent="0.2">
      <c r="B582" s="70" t="str">
        <f>IF(F582&lt;&gt;"",1+MAX($B$22:B581),"")</f>
        <v/>
      </c>
      <c r="C582" s="89"/>
      <c r="D582" s="13"/>
      <c r="E582" s="33"/>
      <c r="F582" s="58"/>
      <c r="G582" s="27"/>
      <c r="H582" s="27">
        <f t="shared" si="544"/>
        <v>0</v>
      </c>
      <c r="I582" s="27">
        <f t="shared" si="540"/>
        <v>0</v>
      </c>
      <c r="J582" s="25"/>
      <c r="K582" s="16">
        <f t="shared" si="545"/>
        <v>0</v>
      </c>
      <c r="L582" s="16"/>
      <c r="M582" s="27"/>
      <c r="N582" s="27">
        <f t="shared" si="546"/>
        <v>0</v>
      </c>
      <c r="O582" s="27">
        <f t="shared" si="547"/>
        <v>0</v>
      </c>
      <c r="P582" s="27">
        <f t="shared" si="543"/>
        <v>0</v>
      </c>
      <c r="Q582" s="27">
        <f t="shared" si="542"/>
        <v>0</v>
      </c>
      <c r="R582" s="71"/>
    </row>
    <row r="583" spans="1:18" x14ac:dyDescent="0.2">
      <c r="B583" s="77" t="str">
        <f>IF(F583&lt;&gt;"",1+MAX($B$22:B582),"")</f>
        <v/>
      </c>
      <c r="C583" s="78"/>
      <c r="D583" s="79" t="s">
        <v>519</v>
      </c>
      <c r="E583" s="33"/>
      <c r="F583" s="58"/>
      <c r="G583" s="27"/>
      <c r="H583" s="27">
        <f t="shared" si="544"/>
        <v>0</v>
      </c>
      <c r="I583" s="27">
        <f t="shared" si="540"/>
        <v>0</v>
      </c>
      <c r="J583" s="25"/>
      <c r="K583" s="16">
        <f t="shared" si="545"/>
        <v>0</v>
      </c>
      <c r="L583" s="16"/>
      <c r="M583" s="27"/>
      <c r="N583" s="27">
        <f t="shared" si="546"/>
        <v>0</v>
      </c>
      <c r="O583" s="27">
        <f t="shared" si="547"/>
        <v>0</v>
      </c>
      <c r="P583" s="27">
        <f t="shared" si="543"/>
        <v>0</v>
      </c>
      <c r="Q583" s="27">
        <f t="shared" si="542"/>
        <v>0</v>
      </c>
      <c r="R583" s="71"/>
    </row>
    <row r="584" spans="1:18" ht="25.5" x14ac:dyDescent="0.2">
      <c r="B584" s="70">
        <f>IF(F584&lt;&gt;"",1+MAX($B$22:B583),"")</f>
        <v>311</v>
      </c>
      <c r="C584" s="89" t="s">
        <v>520</v>
      </c>
      <c r="D584" s="13" t="s">
        <v>521</v>
      </c>
      <c r="E584" s="33" t="s">
        <v>65</v>
      </c>
      <c r="F584" s="58">
        <v>1</v>
      </c>
      <c r="G584" s="27"/>
      <c r="H584" s="27">
        <f t="shared" si="544"/>
        <v>0</v>
      </c>
      <c r="I584" s="27">
        <f t="shared" si="540"/>
        <v>0</v>
      </c>
      <c r="J584" s="25"/>
      <c r="K584" s="16">
        <f t="shared" si="545"/>
        <v>0</v>
      </c>
      <c r="L584" s="16"/>
      <c r="M584" s="27"/>
      <c r="N584" s="27">
        <f t="shared" si="546"/>
        <v>0</v>
      </c>
      <c r="O584" s="27">
        <f t="shared" si="547"/>
        <v>0</v>
      </c>
      <c r="P584" s="27">
        <f t="shared" si="543"/>
        <v>0</v>
      </c>
      <c r="Q584" s="27">
        <f t="shared" si="542"/>
        <v>0</v>
      </c>
      <c r="R584" s="71"/>
    </row>
    <row r="585" spans="1:18" x14ac:dyDescent="0.2">
      <c r="B585" s="70" t="str">
        <f>IF(F585&lt;&gt;"",1+MAX($B$22:B584),"")</f>
        <v/>
      </c>
      <c r="C585" s="89"/>
      <c r="D585" s="13"/>
      <c r="E585" s="33"/>
      <c r="F585" s="58"/>
      <c r="G585" s="27"/>
      <c r="H585" s="27">
        <f t="shared" si="544"/>
        <v>0</v>
      </c>
      <c r="I585" s="27">
        <f t="shared" si="540"/>
        <v>0</v>
      </c>
      <c r="J585" s="25"/>
      <c r="K585" s="16">
        <f t="shared" si="545"/>
        <v>0</v>
      </c>
      <c r="L585" s="16"/>
      <c r="M585" s="27"/>
      <c r="N585" s="27">
        <f t="shared" si="546"/>
        <v>0</v>
      </c>
      <c r="O585" s="27">
        <f t="shared" si="547"/>
        <v>0</v>
      </c>
      <c r="P585" s="27">
        <f t="shared" si="543"/>
        <v>0</v>
      </c>
      <c r="Q585" s="27">
        <f t="shared" si="542"/>
        <v>0</v>
      </c>
      <c r="R585" s="71"/>
    </row>
    <row r="586" spans="1:18" x14ac:dyDescent="0.2">
      <c r="B586" s="77" t="str">
        <f>IF(F586&lt;&gt;"",1+MAX($B$22:B585),"")</f>
        <v/>
      </c>
      <c r="C586" s="78"/>
      <c r="D586" s="79" t="s">
        <v>522</v>
      </c>
      <c r="E586" s="33"/>
      <c r="F586" s="58"/>
      <c r="G586" s="27"/>
      <c r="H586" s="27">
        <f t="shared" si="544"/>
        <v>0</v>
      </c>
      <c r="I586" s="27">
        <f t="shared" si="540"/>
        <v>0</v>
      </c>
      <c r="J586" s="25"/>
      <c r="K586" s="16">
        <f t="shared" si="545"/>
        <v>0</v>
      </c>
      <c r="L586" s="16"/>
      <c r="M586" s="27"/>
      <c r="N586" s="27">
        <f t="shared" si="546"/>
        <v>0</v>
      </c>
      <c r="O586" s="27">
        <f t="shared" si="547"/>
        <v>0</v>
      </c>
      <c r="P586" s="27">
        <f t="shared" si="543"/>
        <v>0</v>
      </c>
      <c r="Q586" s="27">
        <f t="shared" si="542"/>
        <v>0</v>
      </c>
      <c r="R586" s="71"/>
    </row>
    <row r="587" spans="1:18" x14ac:dyDescent="0.2">
      <c r="B587" s="70" t="str">
        <f>IF(F587&lt;&gt;"",1+MAX($B$22:B586),"")</f>
        <v/>
      </c>
      <c r="C587" s="89"/>
      <c r="D587" s="80"/>
      <c r="E587" s="33"/>
      <c r="F587" s="58"/>
      <c r="G587" s="27"/>
      <c r="H587" s="27"/>
      <c r="I587" s="27"/>
      <c r="J587" s="25"/>
      <c r="K587" s="16"/>
      <c r="L587" s="16"/>
      <c r="M587" s="27"/>
      <c r="N587" s="27"/>
      <c r="O587" s="27"/>
      <c r="P587" s="27"/>
      <c r="Q587" s="27"/>
      <c r="R587" s="71"/>
    </row>
    <row r="588" spans="1:18" ht="51" x14ac:dyDescent="0.2">
      <c r="A588" s="17" t="s">
        <v>523</v>
      </c>
      <c r="B588" s="70">
        <f>IF(F588&lt;&gt;"",1+MAX($B$22:B587),"")</f>
        <v>312</v>
      </c>
      <c r="C588" s="140" t="s">
        <v>520</v>
      </c>
      <c r="D588" s="96" t="s">
        <v>524</v>
      </c>
      <c r="E588" s="89" t="s">
        <v>77</v>
      </c>
      <c r="F588" s="58">
        <v>2</v>
      </c>
      <c r="G588" s="27"/>
      <c r="H588" s="27"/>
      <c r="I588" s="27"/>
      <c r="J588" s="25"/>
      <c r="K588" s="16"/>
      <c r="L588" s="16"/>
      <c r="M588" s="27"/>
      <c r="N588" s="27"/>
      <c r="O588" s="27"/>
      <c r="P588" s="27"/>
      <c r="Q588" s="27"/>
      <c r="R588" s="71"/>
    </row>
    <row r="589" spans="1:18" ht="51" x14ac:dyDescent="0.2">
      <c r="B589" s="70">
        <f>IF(F589&lt;&gt;"",1+MAX($B$22:B588),"")</f>
        <v>313</v>
      </c>
      <c r="C589" s="141"/>
      <c r="D589" s="96" t="s">
        <v>525</v>
      </c>
      <c r="E589" s="89" t="s">
        <v>77</v>
      </c>
      <c r="F589" s="58">
        <v>12</v>
      </c>
      <c r="G589" s="27"/>
      <c r="H589" s="27"/>
      <c r="I589" s="27"/>
      <c r="J589" s="25"/>
      <c r="K589" s="16"/>
      <c r="L589" s="16"/>
      <c r="M589" s="27"/>
      <c r="N589" s="27"/>
      <c r="O589" s="27"/>
      <c r="P589" s="27"/>
      <c r="Q589" s="27"/>
      <c r="R589" s="71"/>
    </row>
    <row r="590" spans="1:18" ht="51" x14ac:dyDescent="0.2">
      <c r="A590" s="17" t="s">
        <v>523</v>
      </c>
      <c r="B590" s="70">
        <f>IF(F590&lt;&gt;"",1+MAX($B$22:B589),"")</f>
        <v>314</v>
      </c>
      <c r="C590" s="141"/>
      <c r="D590" s="96" t="s">
        <v>526</v>
      </c>
      <c r="E590" s="89" t="s">
        <v>77</v>
      </c>
      <c r="F590" s="58">
        <v>10</v>
      </c>
      <c r="G590" s="27"/>
      <c r="H590" s="27"/>
      <c r="I590" s="27"/>
      <c r="J590" s="25"/>
      <c r="K590" s="16"/>
      <c r="L590" s="16"/>
      <c r="M590" s="27"/>
      <c r="N590" s="27"/>
      <c r="O590" s="27"/>
      <c r="P590" s="27"/>
      <c r="Q590" s="27"/>
      <c r="R590" s="71"/>
    </row>
    <row r="591" spans="1:18" ht="51" x14ac:dyDescent="0.2">
      <c r="B591" s="70">
        <f>IF(F591&lt;&gt;"",1+MAX($B$22:B590),"")</f>
        <v>315</v>
      </c>
      <c r="C591" s="141"/>
      <c r="D591" s="96" t="s">
        <v>527</v>
      </c>
      <c r="E591" s="89" t="s">
        <v>77</v>
      </c>
      <c r="F591" s="58">
        <v>2</v>
      </c>
      <c r="G591" s="27"/>
      <c r="H591" s="27"/>
      <c r="I591" s="27"/>
      <c r="J591" s="25"/>
      <c r="K591" s="16"/>
      <c r="L591" s="16"/>
      <c r="M591" s="27"/>
      <c r="N591" s="27"/>
      <c r="O591" s="27"/>
      <c r="P591" s="27"/>
      <c r="Q591" s="27"/>
      <c r="R591" s="71"/>
    </row>
    <row r="592" spans="1:18" ht="51" x14ac:dyDescent="0.2">
      <c r="B592" s="70">
        <f>IF(F592&lt;&gt;"",1+MAX($B$22:B591),"")</f>
        <v>316</v>
      </c>
      <c r="C592" s="141"/>
      <c r="D592" s="96" t="s">
        <v>528</v>
      </c>
      <c r="E592" s="89" t="s">
        <v>77</v>
      </c>
      <c r="F592" s="58">
        <v>30</v>
      </c>
      <c r="G592" s="27"/>
      <c r="H592" s="27"/>
      <c r="I592" s="27"/>
      <c r="J592" s="25"/>
      <c r="K592" s="16"/>
      <c r="L592" s="16"/>
      <c r="M592" s="27"/>
      <c r="N592" s="27"/>
      <c r="O592" s="27"/>
      <c r="P592" s="27"/>
      <c r="Q592" s="27"/>
      <c r="R592" s="71"/>
    </row>
    <row r="593" spans="2:18" ht="51" x14ac:dyDescent="0.2">
      <c r="B593" s="70">
        <f>IF(F593&lt;&gt;"",1+MAX($B$22:B592),"")</f>
        <v>317</v>
      </c>
      <c r="C593" s="141"/>
      <c r="D593" s="96" t="s">
        <v>529</v>
      </c>
      <c r="E593" s="89" t="s">
        <v>77</v>
      </c>
      <c r="F593" s="58">
        <v>11</v>
      </c>
      <c r="G593" s="27"/>
      <c r="H593" s="27"/>
      <c r="I593" s="27"/>
      <c r="J593" s="25"/>
      <c r="K593" s="16"/>
      <c r="L593" s="16"/>
      <c r="M593" s="27"/>
      <c r="N593" s="27"/>
      <c r="O593" s="27"/>
      <c r="P593" s="27"/>
      <c r="Q593" s="27"/>
      <c r="R593" s="71"/>
    </row>
    <row r="594" spans="2:18" ht="51" x14ac:dyDescent="0.2">
      <c r="B594" s="70">
        <f>IF(F594&lt;&gt;"",1+MAX($B$22:B593),"")</f>
        <v>318</v>
      </c>
      <c r="C594" s="141"/>
      <c r="D594" s="96" t="s">
        <v>530</v>
      </c>
      <c r="E594" s="89" t="s">
        <v>77</v>
      </c>
      <c r="F594" s="58">
        <v>2</v>
      </c>
      <c r="G594" s="27"/>
      <c r="H594" s="27"/>
      <c r="I594" s="27"/>
      <c r="J594" s="25"/>
      <c r="K594" s="16"/>
      <c r="L594" s="16"/>
      <c r="M594" s="27"/>
      <c r="N594" s="27"/>
      <c r="O594" s="27"/>
      <c r="P594" s="27"/>
      <c r="Q594" s="27"/>
      <c r="R594" s="71"/>
    </row>
    <row r="595" spans="2:18" ht="51" x14ac:dyDescent="0.2">
      <c r="B595" s="70">
        <f>IF(F595&lt;&gt;"",1+MAX($B$22:B594),"")</f>
        <v>319</v>
      </c>
      <c r="C595" s="141"/>
      <c r="D595" s="96" t="s">
        <v>531</v>
      </c>
      <c r="E595" s="89" t="s">
        <v>77</v>
      </c>
      <c r="F595" s="58">
        <v>10</v>
      </c>
      <c r="G595" s="27"/>
      <c r="H595" s="27"/>
      <c r="I595" s="27"/>
      <c r="J595" s="25"/>
      <c r="K595" s="16"/>
      <c r="L595" s="16"/>
      <c r="M595" s="27"/>
      <c r="N595" s="27"/>
      <c r="O595" s="27"/>
      <c r="P595" s="27"/>
      <c r="Q595" s="27"/>
      <c r="R595" s="71"/>
    </row>
    <row r="596" spans="2:18" ht="51" x14ac:dyDescent="0.2">
      <c r="B596" s="70">
        <f>IF(F596&lt;&gt;"",1+MAX($B$22:B595),"")</f>
        <v>320</v>
      </c>
      <c r="C596" s="141"/>
      <c r="D596" s="96" t="s">
        <v>532</v>
      </c>
      <c r="E596" s="89" t="s">
        <v>77</v>
      </c>
      <c r="F596" s="58">
        <v>5</v>
      </c>
      <c r="G596" s="27"/>
      <c r="H596" s="27"/>
      <c r="I596" s="27"/>
      <c r="J596" s="25"/>
      <c r="K596" s="16"/>
      <c r="L596" s="16"/>
      <c r="M596" s="27"/>
      <c r="N596" s="27"/>
      <c r="O596" s="27"/>
      <c r="P596" s="27"/>
      <c r="Q596" s="27"/>
      <c r="R596" s="71"/>
    </row>
    <row r="597" spans="2:18" ht="51" x14ac:dyDescent="0.2">
      <c r="B597" s="70">
        <f>IF(F597&lt;&gt;"",1+MAX($B$22:B596),"")</f>
        <v>321</v>
      </c>
      <c r="C597" s="141"/>
      <c r="D597" s="96" t="s">
        <v>533</v>
      </c>
      <c r="E597" s="89" t="s">
        <v>77</v>
      </c>
      <c r="F597" s="58">
        <v>2</v>
      </c>
      <c r="G597" s="27"/>
      <c r="H597" s="27"/>
      <c r="I597" s="27"/>
      <c r="J597" s="25"/>
      <c r="K597" s="16"/>
      <c r="L597" s="16"/>
      <c r="M597" s="27"/>
      <c r="N597" s="27"/>
      <c r="O597" s="27"/>
      <c r="P597" s="27"/>
      <c r="Q597" s="27"/>
      <c r="R597" s="71"/>
    </row>
    <row r="598" spans="2:18" ht="51" x14ac:dyDescent="0.2">
      <c r="B598" s="70">
        <f>IF(F598&lt;&gt;"",1+MAX($B$22:B597),"")</f>
        <v>322</v>
      </c>
      <c r="C598" s="141"/>
      <c r="D598" s="96" t="s">
        <v>534</v>
      </c>
      <c r="E598" s="89" t="s">
        <v>77</v>
      </c>
      <c r="F598" s="58">
        <v>6</v>
      </c>
      <c r="G598" s="27"/>
      <c r="H598" s="27"/>
      <c r="I598" s="27"/>
      <c r="J598" s="25"/>
      <c r="K598" s="16"/>
      <c r="L598" s="16"/>
      <c r="M598" s="27"/>
      <c r="N598" s="27"/>
      <c r="O598" s="27"/>
      <c r="P598" s="27"/>
      <c r="Q598" s="27"/>
      <c r="R598" s="71"/>
    </row>
    <row r="599" spans="2:18" ht="51" x14ac:dyDescent="0.2">
      <c r="B599" s="70">
        <f>IF(F599&lt;&gt;"",1+MAX($B$22:B598),"")</f>
        <v>323</v>
      </c>
      <c r="C599" s="141"/>
      <c r="D599" s="96" t="s">
        <v>535</v>
      </c>
      <c r="E599" s="89" t="s">
        <v>77</v>
      </c>
      <c r="F599" s="58">
        <v>10</v>
      </c>
      <c r="G599" s="27"/>
      <c r="H599" s="27"/>
      <c r="I599" s="27"/>
      <c r="J599" s="25"/>
      <c r="K599" s="16"/>
      <c r="L599" s="16"/>
      <c r="M599" s="27"/>
      <c r="N599" s="27"/>
      <c r="O599" s="27"/>
      <c r="P599" s="27"/>
      <c r="Q599" s="27"/>
      <c r="R599" s="71"/>
    </row>
    <row r="600" spans="2:18" ht="51" x14ac:dyDescent="0.2">
      <c r="B600" s="70">
        <f>IF(F600&lt;&gt;"",1+MAX($B$22:B599),"")</f>
        <v>324</v>
      </c>
      <c r="C600" s="141"/>
      <c r="D600" s="96" t="s">
        <v>536</v>
      </c>
      <c r="E600" s="89" t="s">
        <v>77</v>
      </c>
      <c r="F600" s="58">
        <v>2</v>
      </c>
      <c r="G600" s="27"/>
      <c r="H600" s="27"/>
      <c r="I600" s="27"/>
      <c r="J600" s="25"/>
      <c r="K600" s="16"/>
      <c r="L600" s="16"/>
      <c r="M600" s="27"/>
      <c r="N600" s="27"/>
      <c r="O600" s="27"/>
      <c r="P600" s="27"/>
      <c r="Q600" s="27"/>
      <c r="R600" s="71"/>
    </row>
    <row r="601" spans="2:18" ht="51" x14ac:dyDescent="0.2">
      <c r="B601" s="70">
        <f>IF(F601&lt;&gt;"",1+MAX($B$22:B600),"")</f>
        <v>325</v>
      </c>
      <c r="C601" s="141"/>
      <c r="D601" s="96" t="s">
        <v>537</v>
      </c>
      <c r="E601" s="89" t="s">
        <v>77</v>
      </c>
      <c r="F601" s="58">
        <v>4</v>
      </c>
      <c r="G601" s="27"/>
      <c r="H601" s="27"/>
      <c r="I601" s="27"/>
      <c r="J601" s="25"/>
      <c r="K601" s="16"/>
      <c r="L601" s="16"/>
      <c r="M601" s="27"/>
      <c r="N601" s="27"/>
      <c r="O601" s="27"/>
      <c r="P601" s="27"/>
      <c r="Q601" s="27"/>
      <c r="R601" s="71"/>
    </row>
    <row r="602" spans="2:18" ht="51" x14ac:dyDescent="0.2">
      <c r="B602" s="70">
        <f>IF(F602&lt;&gt;"",1+MAX($B$22:B601),"")</f>
        <v>326</v>
      </c>
      <c r="C602" s="141"/>
      <c r="D602" s="96" t="s">
        <v>538</v>
      </c>
      <c r="E602" s="89" t="s">
        <v>77</v>
      </c>
      <c r="F602" s="58">
        <v>10</v>
      </c>
      <c r="G602" s="27"/>
      <c r="H602" s="27"/>
      <c r="I602" s="27"/>
      <c r="J602" s="25"/>
      <c r="K602" s="16"/>
      <c r="L602" s="16"/>
      <c r="M602" s="27"/>
      <c r="N602" s="27"/>
      <c r="O602" s="27"/>
      <c r="P602" s="27"/>
      <c r="Q602" s="27"/>
      <c r="R602" s="71"/>
    </row>
    <row r="603" spans="2:18" ht="51" x14ac:dyDescent="0.2">
      <c r="B603" s="70">
        <f>IF(F603&lt;&gt;"",1+MAX($B$22:B602),"")</f>
        <v>327</v>
      </c>
      <c r="C603" s="141"/>
      <c r="D603" s="96" t="s">
        <v>539</v>
      </c>
      <c r="E603" s="89" t="s">
        <v>77</v>
      </c>
      <c r="F603" s="58">
        <v>1</v>
      </c>
      <c r="G603" s="27"/>
      <c r="H603" s="27"/>
      <c r="I603" s="27"/>
      <c r="J603" s="25"/>
      <c r="K603" s="16"/>
      <c r="L603" s="16"/>
      <c r="M603" s="27"/>
      <c r="N603" s="27"/>
      <c r="O603" s="27"/>
      <c r="P603" s="27"/>
      <c r="Q603" s="27"/>
      <c r="R603" s="71"/>
    </row>
    <row r="604" spans="2:18" ht="51" x14ac:dyDescent="0.2">
      <c r="B604" s="70">
        <f>IF(F604&lt;&gt;"",1+MAX($B$22:B603),"")</f>
        <v>328</v>
      </c>
      <c r="C604" s="141"/>
      <c r="D604" s="96" t="s">
        <v>540</v>
      </c>
      <c r="E604" s="89" t="s">
        <v>77</v>
      </c>
      <c r="F604" s="58">
        <v>4</v>
      </c>
      <c r="G604" s="27"/>
      <c r="H604" s="27"/>
      <c r="I604" s="27"/>
      <c r="J604" s="25"/>
      <c r="K604" s="16"/>
      <c r="L604" s="16"/>
      <c r="M604" s="27"/>
      <c r="N604" s="27"/>
      <c r="O604" s="27"/>
      <c r="P604" s="27"/>
      <c r="Q604" s="27"/>
      <c r="R604" s="71"/>
    </row>
    <row r="605" spans="2:18" ht="38.25" x14ac:dyDescent="0.2">
      <c r="B605" s="70">
        <f>IF(F605&lt;&gt;"",1+MAX($B$22:B604),"")</f>
        <v>329</v>
      </c>
      <c r="C605" s="141"/>
      <c r="D605" s="96" t="s">
        <v>541</v>
      </c>
      <c r="E605" s="89" t="s">
        <v>77</v>
      </c>
      <c r="F605" s="58">
        <v>12</v>
      </c>
      <c r="G605" s="27"/>
      <c r="H605" s="27"/>
      <c r="I605" s="27"/>
      <c r="J605" s="25"/>
      <c r="K605" s="16"/>
      <c r="L605" s="16"/>
      <c r="M605" s="27"/>
      <c r="N605" s="27"/>
      <c r="O605" s="27"/>
      <c r="P605" s="27"/>
      <c r="Q605" s="27"/>
      <c r="R605" s="71"/>
    </row>
    <row r="606" spans="2:18" ht="38.25" x14ac:dyDescent="0.2">
      <c r="B606" s="70">
        <f>IF(F606&lt;&gt;"",1+MAX($B$22:B605),"")</f>
        <v>330</v>
      </c>
      <c r="C606" s="141"/>
      <c r="D606" s="96" t="s">
        <v>542</v>
      </c>
      <c r="E606" s="89" t="s">
        <v>77</v>
      </c>
      <c r="F606" s="58">
        <v>2</v>
      </c>
      <c r="G606" s="27"/>
      <c r="H606" s="27"/>
      <c r="I606" s="27"/>
      <c r="J606" s="25"/>
      <c r="K606" s="16"/>
      <c r="L606" s="16"/>
      <c r="M606" s="27"/>
      <c r="N606" s="27"/>
      <c r="O606" s="27"/>
      <c r="P606" s="27"/>
      <c r="Q606" s="27"/>
      <c r="R606" s="71"/>
    </row>
    <row r="607" spans="2:18" x14ac:dyDescent="0.2">
      <c r="B607" s="70">
        <f>IF(F607&lt;&gt;"",1+MAX($B$22:B606),"")</f>
        <v>331</v>
      </c>
      <c r="C607" s="141"/>
      <c r="D607" s="96" t="s">
        <v>543</v>
      </c>
      <c r="E607" s="89" t="s">
        <v>77</v>
      </c>
      <c r="F607" s="58">
        <v>2</v>
      </c>
      <c r="G607" s="27"/>
      <c r="H607" s="27"/>
      <c r="I607" s="27"/>
      <c r="J607" s="25"/>
      <c r="K607" s="16"/>
      <c r="L607" s="16"/>
      <c r="M607" s="27"/>
      <c r="N607" s="27"/>
      <c r="O607" s="27"/>
      <c r="P607" s="27"/>
      <c r="Q607" s="27"/>
      <c r="R607" s="71"/>
    </row>
    <row r="608" spans="2:18" x14ac:dyDescent="0.2">
      <c r="B608" s="70" t="str">
        <f>IF(F608&lt;&gt;"",1+MAX($B$22:B607),"")</f>
        <v/>
      </c>
      <c r="C608" s="89"/>
      <c r="D608" s="96"/>
      <c r="E608" s="89"/>
      <c r="F608" s="89"/>
      <c r="G608" s="27"/>
      <c r="H608" s="27"/>
      <c r="I608" s="27"/>
      <c r="J608" s="25"/>
      <c r="K608" s="16"/>
      <c r="L608" s="16"/>
      <c r="M608" s="27"/>
      <c r="N608" s="27"/>
      <c r="O608" s="27"/>
      <c r="P608" s="27"/>
      <c r="Q608" s="27"/>
      <c r="R608" s="71"/>
    </row>
    <row r="609" spans="2:18" x14ac:dyDescent="0.2">
      <c r="B609" s="77" t="str">
        <f>IF(F609&lt;&gt;"",1+MAX($B$22:B608),"")</f>
        <v/>
      </c>
      <c r="C609" s="78"/>
      <c r="D609" s="138" t="s">
        <v>544</v>
      </c>
      <c r="E609" s="89"/>
      <c r="F609" s="89"/>
      <c r="G609" s="27"/>
      <c r="H609" s="27"/>
      <c r="I609" s="27"/>
      <c r="J609" s="25"/>
      <c r="K609" s="16"/>
      <c r="L609" s="16"/>
      <c r="M609" s="27"/>
      <c r="N609" s="27"/>
      <c r="O609" s="27"/>
      <c r="P609" s="27"/>
      <c r="Q609" s="27"/>
      <c r="R609" s="71"/>
    </row>
    <row r="610" spans="2:18" ht="25.5" x14ac:dyDescent="0.2">
      <c r="B610" s="70">
        <f>IF(F610&lt;&gt;"",1+MAX($B$22:B609),"")</f>
        <v>332</v>
      </c>
      <c r="C610" s="140" t="s">
        <v>520</v>
      </c>
      <c r="D610" s="96" t="s">
        <v>545</v>
      </c>
      <c r="E610" s="89" t="s">
        <v>77</v>
      </c>
      <c r="F610" s="58">
        <v>6</v>
      </c>
      <c r="G610" s="27"/>
      <c r="H610" s="27"/>
      <c r="I610" s="27"/>
      <c r="J610" s="25"/>
      <c r="K610" s="16"/>
      <c r="L610" s="16"/>
      <c r="M610" s="27"/>
      <c r="N610" s="27"/>
      <c r="O610" s="27"/>
      <c r="P610" s="27"/>
      <c r="Q610" s="27"/>
      <c r="R610" s="71"/>
    </row>
    <row r="611" spans="2:18" ht="25.5" x14ac:dyDescent="0.2">
      <c r="B611" s="70">
        <f>IF(F611&lt;&gt;"",1+MAX($B$22:B610),"")</f>
        <v>333</v>
      </c>
      <c r="C611" s="141"/>
      <c r="D611" s="96" t="s">
        <v>546</v>
      </c>
      <c r="E611" s="89" t="s">
        <v>77</v>
      </c>
      <c r="F611" s="58">
        <v>30</v>
      </c>
      <c r="G611" s="27"/>
      <c r="H611" s="27"/>
      <c r="I611" s="27"/>
      <c r="J611" s="25"/>
      <c r="K611" s="16"/>
      <c r="L611" s="16"/>
      <c r="M611" s="27"/>
      <c r="N611" s="27"/>
      <c r="O611" s="27"/>
      <c r="P611" s="27"/>
      <c r="Q611" s="27"/>
      <c r="R611" s="71"/>
    </row>
    <row r="612" spans="2:18" ht="25.5" x14ac:dyDescent="0.2">
      <c r="B612" s="70">
        <f>IF(F612&lt;&gt;"",1+MAX($B$22:B611),"")</f>
        <v>334</v>
      </c>
      <c r="C612" s="141"/>
      <c r="D612" s="96" t="s">
        <v>547</v>
      </c>
      <c r="E612" s="89" t="s">
        <v>77</v>
      </c>
      <c r="F612" s="58">
        <v>21</v>
      </c>
      <c r="G612" s="27"/>
      <c r="H612" s="27"/>
      <c r="I612" s="27"/>
      <c r="J612" s="25"/>
      <c r="K612" s="16"/>
      <c r="L612" s="16"/>
      <c r="M612" s="27"/>
      <c r="N612" s="27"/>
      <c r="O612" s="27"/>
      <c r="P612" s="27"/>
      <c r="Q612" s="27"/>
      <c r="R612" s="71"/>
    </row>
    <row r="613" spans="2:18" ht="25.5" x14ac:dyDescent="0.2">
      <c r="B613" s="70">
        <f>IF(F613&lt;&gt;"",1+MAX($B$22:B612),"")</f>
        <v>335</v>
      </c>
      <c r="C613" s="141"/>
      <c r="D613" s="96" t="s">
        <v>548</v>
      </c>
      <c r="E613" s="89" t="s">
        <v>77</v>
      </c>
      <c r="F613" s="58">
        <v>8</v>
      </c>
      <c r="G613" s="27"/>
      <c r="H613" s="27"/>
      <c r="I613" s="27"/>
      <c r="J613" s="25"/>
      <c r="K613" s="16"/>
      <c r="L613" s="16"/>
      <c r="M613" s="27"/>
      <c r="N613" s="27"/>
      <c r="O613" s="27"/>
      <c r="P613" s="27"/>
      <c r="Q613" s="27"/>
      <c r="R613" s="71"/>
    </row>
    <row r="614" spans="2:18" ht="25.5" x14ac:dyDescent="0.2">
      <c r="B614" s="70">
        <f>IF(F614&lt;&gt;"",1+MAX($B$22:B613),"")</f>
        <v>336</v>
      </c>
      <c r="C614" s="141"/>
      <c r="D614" s="96" t="s">
        <v>549</v>
      </c>
      <c r="E614" s="89" t="s">
        <v>77</v>
      </c>
      <c r="F614" s="58">
        <v>8</v>
      </c>
      <c r="G614" s="27"/>
      <c r="H614" s="27"/>
      <c r="I614" s="27"/>
      <c r="J614" s="25"/>
      <c r="K614" s="16"/>
      <c r="L614" s="16"/>
      <c r="M614" s="27"/>
      <c r="N614" s="27"/>
      <c r="O614" s="27"/>
      <c r="P614" s="27"/>
      <c r="Q614" s="27"/>
      <c r="R614" s="71"/>
    </row>
    <row r="615" spans="2:18" ht="25.5" x14ac:dyDescent="0.2">
      <c r="B615" s="70">
        <f>IF(F615&lt;&gt;"",1+MAX($B$22:B614),"")</f>
        <v>337</v>
      </c>
      <c r="C615" s="141"/>
      <c r="D615" s="96" t="s">
        <v>550</v>
      </c>
      <c r="E615" s="89" t="s">
        <v>77</v>
      </c>
      <c r="F615" s="58">
        <v>5</v>
      </c>
      <c r="G615" s="27"/>
      <c r="H615" s="27"/>
      <c r="I615" s="27"/>
      <c r="J615" s="25"/>
      <c r="K615" s="16"/>
      <c r="L615" s="16"/>
      <c r="M615" s="27"/>
      <c r="N615" s="27"/>
      <c r="O615" s="27"/>
      <c r="P615" s="27"/>
      <c r="Q615" s="27"/>
      <c r="R615" s="71"/>
    </row>
    <row r="616" spans="2:18" ht="25.5" x14ac:dyDescent="0.2">
      <c r="B616" s="70">
        <f>IF(F616&lt;&gt;"",1+MAX($B$22:B615),"")</f>
        <v>338</v>
      </c>
      <c r="C616" s="141"/>
      <c r="D616" s="96" t="s">
        <v>551</v>
      </c>
      <c r="E616" s="89" t="s">
        <v>77</v>
      </c>
      <c r="F616" s="58">
        <v>1</v>
      </c>
      <c r="G616" s="27"/>
      <c r="H616" s="27"/>
      <c r="I616" s="27"/>
      <c r="J616" s="25"/>
      <c r="K616" s="16"/>
      <c r="L616" s="16"/>
      <c r="M616" s="27"/>
      <c r="N616" s="27"/>
      <c r="O616" s="27"/>
      <c r="P616" s="27"/>
      <c r="Q616" s="27"/>
      <c r="R616" s="71"/>
    </row>
    <row r="617" spans="2:18" ht="25.5" x14ac:dyDescent="0.2">
      <c r="B617" s="70">
        <f>IF(F617&lt;&gt;"",1+MAX($B$22:B616),"")</f>
        <v>339</v>
      </c>
      <c r="C617" s="141"/>
      <c r="D617" s="96" t="s">
        <v>552</v>
      </c>
      <c r="E617" s="89" t="s">
        <v>77</v>
      </c>
      <c r="F617" s="58">
        <v>1</v>
      </c>
      <c r="G617" s="27"/>
      <c r="H617" s="27"/>
      <c r="I617" s="27"/>
      <c r="J617" s="25"/>
      <c r="K617" s="16"/>
      <c r="L617" s="16"/>
      <c r="M617" s="27"/>
      <c r="N617" s="27"/>
      <c r="O617" s="27"/>
      <c r="P617" s="27"/>
      <c r="Q617" s="27"/>
      <c r="R617" s="71"/>
    </row>
    <row r="618" spans="2:18" ht="12.75" customHeight="1" x14ac:dyDescent="0.2">
      <c r="B618" s="70">
        <f>IF(F618&lt;&gt;"",1+MAX($B$22:B617),"")</f>
        <v>340</v>
      </c>
      <c r="C618" s="141"/>
      <c r="D618" s="96" t="s">
        <v>553</v>
      </c>
      <c r="E618" s="89" t="s">
        <v>77</v>
      </c>
      <c r="F618" s="89">
        <v>1</v>
      </c>
      <c r="G618" s="27"/>
      <c r="H618" s="27"/>
      <c r="I618" s="27"/>
      <c r="J618" s="25"/>
      <c r="K618" s="16"/>
      <c r="L618" s="16"/>
      <c r="M618" s="27"/>
      <c r="N618" s="27"/>
      <c r="O618" s="27"/>
      <c r="P618" s="27"/>
      <c r="Q618" s="27"/>
      <c r="R618" s="71"/>
    </row>
    <row r="619" spans="2:18" ht="25.5" x14ac:dyDescent="0.2">
      <c r="B619" s="70">
        <f>IF(F619&lt;&gt;"",1+MAX($B$22:B618),"")</f>
        <v>341</v>
      </c>
      <c r="C619" s="141"/>
      <c r="D619" s="96" t="s">
        <v>554</v>
      </c>
      <c r="E619" s="89" t="s">
        <v>77</v>
      </c>
      <c r="F619" s="89">
        <v>3</v>
      </c>
      <c r="G619" s="27"/>
      <c r="H619" s="27"/>
      <c r="I619" s="27"/>
      <c r="J619" s="25"/>
      <c r="K619" s="16"/>
      <c r="L619" s="16"/>
      <c r="M619" s="27"/>
      <c r="N619" s="27"/>
      <c r="O619" s="27"/>
      <c r="P619" s="27"/>
      <c r="Q619" s="27"/>
      <c r="R619" s="71"/>
    </row>
    <row r="620" spans="2:18" ht="25.5" x14ac:dyDescent="0.2">
      <c r="B620" s="70">
        <f>IF(F620&lt;&gt;"",1+MAX($B$22:B619),"")</f>
        <v>342</v>
      </c>
      <c r="C620" s="145"/>
      <c r="D620" s="96" t="s">
        <v>555</v>
      </c>
      <c r="E620" s="89" t="s">
        <v>77</v>
      </c>
      <c r="F620" s="89">
        <v>4</v>
      </c>
      <c r="G620" s="27"/>
      <c r="H620" s="27"/>
      <c r="I620" s="27"/>
      <c r="J620" s="25"/>
      <c r="K620" s="16"/>
      <c r="L620" s="16"/>
      <c r="M620" s="27"/>
      <c r="N620" s="27"/>
      <c r="O620" s="27"/>
      <c r="P620" s="27"/>
      <c r="Q620" s="27"/>
      <c r="R620" s="71"/>
    </row>
    <row r="621" spans="2:18" x14ac:dyDescent="0.2">
      <c r="B621" s="70" t="str">
        <f>IF(F621&lt;&gt;"",1+MAX($B$22:B620),"")</f>
        <v/>
      </c>
      <c r="C621" s="89"/>
      <c r="D621" s="96"/>
      <c r="E621" s="89"/>
      <c r="F621" s="89"/>
      <c r="G621" s="27"/>
      <c r="H621" s="27"/>
      <c r="I621" s="27"/>
      <c r="J621" s="25"/>
      <c r="K621" s="16"/>
      <c r="L621" s="16"/>
      <c r="M621" s="27"/>
      <c r="N621" s="27"/>
      <c r="O621" s="27"/>
      <c r="P621" s="27"/>
      <c r="Q621" s="27"/>
      <c r="R621" s="71"/>
    </row>
    <row r="622" spans="2:18" x14ac:dyDescent="0.2">
      <c r="B622" s="77" t="str">
        <f>IF(F622&lt;&gt;"",1+MAX($B$22:B621),"")</f>
        <v/>
      </c>
      <c r="C622" s="78"/>
      <c r="D622" s="79" t="s">
        <v>556</v>
      </c>
      <c r="E622" s="33"/>
      <c r="F622" s="58"/>
      <c r="G622" s="27"/>
      <c r="H622" s="27"/>
      <c r="I622" s="27"/>
      <c r="J622" s="25"/>
      <c r="K622" s="16"/>
      <c r="L622" s="16"/>
      <c r="M622" s="27"/>
      <c r="N622" s="27"/>
      <c r="O622" s="27"/>
      <c r="P622" s="27"/>
      <c r="Q622" s="27"/>
      <c r="R622" s="71"/>
    </row>
    <row r="623" spans="2:18" ht="25.5" x14ac:dyDescent="0.2">
      <c r="B623" s="70">
        <f>IF(F623&lt;&gt;"",1+MAX($B$22:B622),"")</f>
        <v>343</v>
      </c>
      <c r="C623" s="140" t="s">
        <v>520</v>
      </c>
      <c r="D623" s="96" t="s">
        <v>557</v>
      </c>
      <c r="E623" s="89" t="s">
        <v>77</v>
      </c>
      <c r="F623" s="58">
        <v>11</v>
      </c>
      <c r="G623" s="27"/>
      <c r="H623" s="27"/>
      <c r="I623" s="27"/>
      <c r="J623" s="25"/>
      <c r="K623" s="16"/>
      <c r="L623" s="16"/>
      <c r="M623" s="27"/>
      <c r="N623" s="27"/>
      <c r="O623" s="27"/>
      <c r="P623" s="27"/>
      <c r="Q623" s="27"/>
      <c r="R623" s="71"/>
    </row>
    <row r="624" spans="2:18" ht="25.5" x14ac:dyDescent="0.2">
      <c r="B624" s="70">
        <f>IF(F624&lt;&gt;"",1+MAX($B$22:B623),"")</f>
        <v>344</v>
      </c>
      <c r="C624" s="141"/>
      <c r="D624" s="96" t="s">
        <v>558</v>
      </c>
      <c r="E624" s="89" t="s">
        <v>77</v>
      </c>
      <c r="F624" s="58">
        <v>5</v>
      </c>
      <c r="G624" s="27"/>
      <c r="H624" s="27"/>
      <c r="I624" s="27"/>
      <c r="J624" s="25"/>
      <c r="K624" s="16"/>
      <c r="L624" s="16"/>
      <c r="M624" s="27"/>
      <c r="N624" s="27"/>
      <c r="O624" s="27"/>
      <c r="P624" s="27"/>
      <c r="Q624" s="27"/>
      <c r="R624" s="71"/>
    </row>
    <row r="625" spans="2:18" ht="25.5" x14ac:dyDescent="0.2">
      <c r="B625" s="70">
        <f>IF(F625&lt;&gt;"",1+MAX($B$22:B624),"")</f>
        <v>345</v>
      </c>
      <c r="C625" s="141"/>
      <c r="D625" s="96" t="s">
        <v>559</v>
      </c>
      <c r="E625" s="89" t="s">
        <v>77</v>
      </c>
      <c r="F625" s="58">
        <v>5</v>
      </c>
      <c r="G625" s="27"/>
      <c r="H625" s="27"/>
      <c r="I625" s="27"/>
      <c r="J625" s="25"/>
      <c r="K625" s="16"/>
      <c r="L625" s="16"/>
      <c r="M625" s="27"/>
      <c r="N625" s="27"/>
      <c r="O625" s="27"/>
      <c r="P625" s="27"/>
      <c r="Q625" s="27"/>
      <c r="R625" s="71"/>
    </row>
    <row r="626" spans="2:18" ht="25.5" x14ac:dyDescent="0.2">
      <c r="B626" s="70">
        <f>IF(F626&lt;&gt;"",1+MAX($B$22:B625),"")</f>
        <v>346</v>
      </c>
      <c r="C626" s="141"/>
      <c r="D626" s="96" t="s">
        <v>560</v>
      </c>
      <c r="E626" s="89" t="s">
        <v>77</v>
      </c>
      <c r="F626" s="58">
        <v>4</v>
      </c>
      <c r="G626" s="27"/>
      <c r="H626" s="27"/>
      <c r="I626" s="27"/>
      <c r="J626" s="25"/>
      <c r="K626" s="16"/>
      <c r="L626" s="16"/>
      <c r="M626" s="27"/>
      <c r="N626" s="27"/>
      <c r="O626" s="27"/>
      <c r="P626" s="27"/>
      <c r="Q626" s="27"/>
      <c r="R626" s="71"/>
    </row>
    <row r="627" spans="2:18" x14ac:dyDescent="0.2">
      <c r="B627" s="70">
        <f>IF(F627&lt;&gt;"",1+MAX($B$22:B626),"")</f>
        <v>347</v>
      </c>
      <c r="C627" s="141"/>
      <c r="D627" s="96" t="s">
        <v>561</v>
      </c>
      <c r="E627" s="89" t="s">
        <v>77</v>
      </c>
      <c r="F627" s="58">
        <v>1</v>
      </c>
      <c r="G627" s="27"/>
      <c r="H627" s="27"/>
      <c r="I627" s="27"/>
      <c r="J627" s="25"/>
      <c r="K627" s="16"/>
      <c r="L627" s="16"/>
      <c r="M627" s="27"/>
      <c r="N627" s="27"/>
      <c r="O627" s="27"/>
      <c r="P627" s="27"/>
      <c r="Q627" s="27"/>
      <c r="R627" s="71"/>
    </row>
    <row r="628" spans="2:18" x14ac:dyDescent="0.2">
      <c r="B628" s="70">
        <f>IF(F628&lt;&gt;"",1+MAX($B$22:B627),"")</f>
        <v>348</v>
      </c>
      <c r="C628" s="141"/>
      <c r="D628" s="96" t="s">
        <v>562</v>
      </c>
      <c r="E628" s="89" t="s">
        <v>77</v>
      </c>
      <c r="F628" s="58">
        <v>1</v>
      </c>
      <c r="G628" s="27"/>
      <c r="H628" s="27"/>
      <c r="I628" s="27"/>
      <c r="J628" s="25"/>
      <c r="K628" s="16"/>
      <c r="L628" s="16"/>
      <c r="M628" s="27"/>
      <c r="N628" s="27"/>
      <c r="O628" s="27"/>
      <c r="P628" s="27"/>
      <c r="Q628" s="27"/>
      <c r="R628" s="71"/>
    </row>
    <row r="629" spans="2:18" x14ac:dyDescent="0.2">
      <c r="B629" s="70">
        <f>IF(F629&lt;&gt;"",1+MAX($B$22:B628),"")</f>
        <v>349</v>
      </c>
      <c r="C629" s="141"/>
      <c r="D629" s="96" t="s">
        <v>563</v>
      </c>
      <c r="E629" s="89" t="s">
        <v>77</v>
      </c>
      <c r="F629" s="58">
        <v>1</v>
      </c>
      <c r="G629" s="27"/>
      <c r="H629" s="27"/>
      <c r="I629" s="27"/>
      <c r="J629" s="25"/>
      <c r="K629" s="16"/>
      <c r="L629" s="16"/>
      <c r="M629" s="27"/>
      <c r="N629" s="27"/>
      <c r="O629" s="27"/>
      <c r="P629" s="27"/>
      <c r="Q629" s="27"/>
      <c r="R629" s="71"/>
    </row>
    <row r="630" spans="2:18" ht="12.75" customHeight="1" x14ac:dyDescent="0.2">
      <c r="B630" s="70">
        <f>IF(F630&lt;&gt;"",1+MAX($B$22:B629),"")</f>
        <v>350</v>
      </c>
      <c r="C630" s="141"/>
      <c r="D630" s="96" t="s">
        <v>564</v>
      </c>
      <c r="E630" s="89" t="s">
        <v>77</v>
      </c>
      <c r="F630" s="89">
        <v>6</v>
      </c>
      <c r="G630" s="27"/>
      <c r="H630" s="27"/>
      <c r="I630" s="27"/>
      <c r="J630" s="25"/>
      <c r="K630" s="16"/>
      <c r="L630" s="16"/>
      <c r="M630" s="27"/>
      <c r="N630" s="27"/>
      <c r="O630" s="27"/>
      <c r="P630" s="27"/>
      <c r="Q630" s="27"/>
      <c r="R630" s="71"/>
    </row>
    <row r="631" spans="2:18" ht="12.75" customHeight="1" x14ac:dyDescent="0.2">
      <c r="B631" s="70">
        <f>IF(F631&lt;&gt;"",1+MAX($B$22:B630),"")</f>
        <v>351</v>
      </c>
      <c r="C631" s="141"/>
      <c r="D631" s="96" t="s">
        <v>565</v>
      </c>
      <c r="E631" s="89" t="s">
        <v>77</v>
      </c>
      <c r="F631" s="89">
        <v>10</v>
      </c>
      <c r="G631" s="27"/>
      <c r="H631" s="27"/>
      <c r="I631" s="27"/>
      <c r="J631" s="25"/>
      <c r="K631" s="16"/>
      <c r="L631" s="16"/>
      <c r="M631" s="27"/>
      <c r="N631" s="27"/>
      <c r="O631" s="27"/>
      <c r="P631" s="27"/>
      <c r="Q631" s="27"/>
      <c r="R631" s="71"/>
    </row>
    <row r="632" spans="2:18" ht="12.75" customHeight="1" x14ac:dyDescent="0.2">
      <c r="B632" s="70">
        <f>IF(F632&lt;&gt;"",1+MAX($B$22:B631),"")</f>
        <v>352</v>
      </c>
      <c r="C632" s="145"/>
      <c r="D632" s="96" t="s">
        <v>566</v>
      </c>
      <c r="E632" s="89" t="s">
        <v>77</v>
      </c>
      <c r="F632" s="89">
        <v>3</v>
      </c>
      <c r="G632" s="27"/>
      <c r="H632" s="27"/>
      <c r="I632" s="27"/>
      <c r="J632" s="25"/>
      <c r="K632" s="16"/>
      <c r="L632" s="16"/>
      <c r="M632" s="27"/>
      <c r="N632" s="27"/>
      <c r="O632" s="27"/>
      <c r="P632" s="27"/>
      <c r="Q632" s="27"/>
      <c r="R632" s="71"/>
    </row>
    <row r="633" spans="2:18" x14ac:dyDescent="0.2">
      <c r="B633" s="70" t="str">
        <f>IF(F633&lt;&gt;"",1+MAX($B$22:B632),"")</f>
        <v/>
      </c>
      <c r="C633" s="109"/>
      <c r="D633" s="96"/>
      <c r="E633" s="89"/>
      <c r="F633" s="89"/>
      <c r="G633" s="27"/>
      <c r="H633" s="27"/>
      <c r="I633" s="27"/>
      <c r="J633" s="25"/>
      <c r="K633" s="16"/>
      <c r="L633" s="16"/>
      <c r="M633" s="27"/>
      <c r="N633" s="27"/>
      <c r="O633" s="27"/>
      <c r="P633" s="27"/>
      <c r="Q633" s="27"/>
      <c r="R633" s="71"/>
    </row>
    <row r="634" spans="2:18" s="22" customFormat="1" x14ac:dyDescent="0.2">
      <c r="B634" s="77" t="str">
        <f>IF(F634&lt;&gt;"",1+MAX($B$22:B633),"")</f>
        <v/>
      </c>
      <c r="C634" s="78"/>
      <c r="D634" s="139" t="s">
        <v>567</v>
      </c>
      <c r="E634" s="85"/>
      <c r="F634" s="86"/>
      <c r="G634" s="111"/>
      <c r="H634" s="111"/>
      <c r="I634" s="111"/>
      <c r="J634" s="112"/>
      <c r="K634" s="113"/>
      <c r="L634" s="113"/>
      <c r="M634" s="111"/>
      <c r="N634" s="111"/>
      <c r="O634" s="111"/>
      <c r="P634" s="111"/>
      <c r="Q634" s="111"/>
      <c r="R634" s="71"/>
    </row>
    <row r="635" spans="2:18" ht="51" x14ac:dyDescent="0.2">
      <c r="B635" s="70">
        <f>IF(F635&lt;&gt;"",1+MAX($B$22:B634),"")</f>
        <v>353</v>
      </c>
      <c r="C635" s="140" t="s">
        <v>520</v>
      </c>
      <c r="D635" s="96" t="s">
        <v>568</v>
      </c>
      <c r="E635" s="89" t="s">
        <v>77</v>
      </c>
      <c r="F635" s="58">
        <v>2</v>
      </c>
      <c r="G635" s="27"/>
      <c r="H635" s="27"/>
      <c r="I635" s="27"/>
      <c r="J635" s="25"/>
      <c r="K635" s="16"/>
      <c r="L635" s="16"/>
      <c r="M635" s="27"/>
      <c r="N635" s="27"/>
      <c r="O635" s="27"/>
      <c r="P635" s="27"/>
      <c r="Q635" s="27"/>
      <c r="R635" s="71"/>
    </row>
    <row r="636" spans="2:18" ht="51" x14ac:dyDescent="0.2">
      <c r="B636" s="70">
        <f>IF(F636&lt;&gt;"",1+MAX($B$22:B635),"")</f>
        <v>354</v>
      </c>
      <c r="C636" s="141"/>
      <c r="D636" s="96" t="s">
        <v>569</v>
      </c>
      <c r="E636" s="89" t="s">
        <v>77</v>
      </c>
      <c r="F636" s="58">
        <v>1</v>
      </c>
      <c r="G636" s="27"/>
      <c r="H636" s="27"/>
      <c r="I636" s="27"/>
      <c r="J636" s="25"/>
      <c r="K636" s="16"/>
      <c r="L636" s="16"/>
      <c r="M636" s="27"/>
      <c r="N636" s="27"/>
      <c r="O636" s="27"/>
      <c r="P636" s="27"/>
      <c r="Q636" s="27"/>
      <c r="R636" s="71"/>
    </row>
    <row r="637" spans="2:18" ht="51" x14ac:dyDescent="0.2">
      <c r="B637" s="70">
        <f>IF(F637&lt;&gt;"",1+MAX($B$22:B636),"")</f>
        <v>355</v>
      </c>
      <c r="C637" s="141"/>
      <c r="D637" s="96" t="s">
        <v>570</v>
      </c>
      <c r="E637" s="89" t="s">
        <v>77</v>
      </c>
      <c r="F637" s="58">
        <v>1</v>
      </c>
      <c r="G637" s="27"/>
      <c r="H637" s="27"/>
      <c r="I637" s="27"/>
      <c r="J637" s="25"/>
      <c r="K637" s="16"/>
      <c r="L637" s="16"/>
      <c r="M637" s="27"/>
      <c r="N637" s="27"/>
      <c r="O637" s="27"/>
      <c r="P637" s="27"/>
      <c r="Q637" s="27"/>
      <c r="R637" s="71"/>
    </row>
    <row r="638" spans="2:18" ht="51" x14ac:dyDescent="0.2">
      <c r="B638" s="70">
        <f>IF(F638&lt;&gt;"",1+MAX($B$22:B637),"")</f>
        <v>356</v>
      </c>
      <c r="C638" s="141"/>
      <c r="D638" s="96" t="s">
        <v>571</v>
      </c>
      <c r="E638" s="89" t="s">
        <v>77</v>
      </c>
      <c r="F638" s="58">
        <v>2</v>
      </c>
      <c r="G638" s="27"/>
      <c r="H638" s="27"/>
      <c r="I638" s="27"/>
      <c r="J638" s="25"/>
      <c r="K638" s="16"/>
      <c r="L638" s="16"/>
      <c r="M638" s="27"/>
      <c r="N638" s="27"/>
      <c r="O638" s="27"/>
      <c r="P638" s="27"/>
      <c r="Q638" s="27"/>
      <c r="R638" s="71"/>
    </row>
    <row r="639" spans="2:18" ht="51" x14ac:dyDescent="0.2">
      <c r="B639" s="70">
        <f>IF(F639&lt;&gt;"",1+MAX($B$22:B638),"")</f>
        <v>357</v>
      </c>
      <c r="C639" s="141"/>
      <c r="D639" s="96" t="s">
        <v>572</v>
      </c>
      <c r="E639" s="89" t="s">
        <v>77</v>
      </c>
      <c r="F639" s="58">
        <v>2</v>
      </c>
      <c r="G639" s="27"/>
      <c r="H639" s="27"/>
      <c r="I639" s="27"/>
      <c r="J639" s="25"/>
      <c r="K639" s="16"/>
      <c r="L639" s="16"/>
      <c r="M639" s="27"/>
      <c r="N639" s="27"/>
      <c r="O639" s="27"/>
      <c r="P639" s="27"/>
      <c r="Q639" s="27"/>
      <c r="R639" s="71"/>
    </row>
    <row r="640" spans="2:18" ht="25.5" x14ac:dyDescent="0.2">
      <c r="B640" s="70">
        <f>IF(F640&lt;&gt;"",1+MAX($B$22:B639),"")</f>
        <v>358</v>
      </c>
      <c r="C640" s="145"/>
      <c r="D640" s="87" t="s">
        <v>573</v>
      </c>
      <c r="E640" s="89" t="s">
        <v>77</v>
      </c>
      <c r="F640" s="58">
        <v>10</v>
      </c>
      <c r="G640" s="27"/>
      <c r="H640" s="27"/>
      <c r="I640" s="27"/>
      <c r="J640" s="25"/>
      <c r="K640" s="16"/>
      <c r="L640" s="16"/>
      <c r="M640" s="27"/>
      <c r="N640" s="27"/>
      <c r="O640" s="27"/>
      <c r="P640" s="27"/>
      <c r="Q640" s="27"/>
      <c r="R640" s="71"/>
    </row>
    <row r="641" spans="2:18" x14ac:dyDescent="0.2">
      <c r="B641" s="70" t="str">
        <f>IF(F641&lt;&gt;"",1+MAX($B$22:B640),"")</f>
        <v/>
      </c>
      <c r="C641" s="102"/>
      <c r="D641" s="87"/>
      <c r="E641" s="33"/>
      <c r="F641" s="58"/>
      <c r="G641" s="27"/>
      <c r="H641" s="27"/>
      <c r="I641" s="27"/>
      <c r="J641" s="25"/>
      <c r="K641" s="16"/>
      <c r="L641" s="16"/>
      <c r="M641" s="27"/>
      <c r="N641" s="27"/>
      <c r="O641" s="27"/>
      <c r="P641" s="27"/>
      <c r="Q641" s="27"/>
      <c r="R641" s="71"/>
    </row>
    <row r="642" spans="2:18" x14ac:dyDescent="0.2">
      <c r="B642" s="77" t="str">
        <f>IF(F642&lt;&gt;"",1+MAX($B$22:B641),"")</f>
        <v/>
      </c>
      <c r="C642" s="78"/>
      <c r="D642" s="79" t="s">
        <v>574</v>
      </c>
      <c r="E642" s="33"/>
      <c r="F642" s="58"/>
      <c r="G642" s="27"/>
      <c r="H642" s="27"/>
      <c r="I642" s="27"/>
      <c r="J642" s="25"/>
      <c r="K642" s="16"/>
      <c r="L642" s="16"/>
      <c r="M642" s="27"/>
      <c r="N642" s="27"/>
      <c r="O642" s="27"/>
      <c r="P642" s="27"/>
      <c r="Q642" s="27"/>
      <c r="R642" s="71"/>
    </row>
    <row r="643" spans="2:18" ht="12.75" customHeight="1" x14ac:dyDescent="0.2">
      <c r="B643" s="70">
        <f>IF(F643&lt;&gt;"",1+MAX($B$22:B642),"")</f>
        <v>359</v>
      </c>
      <c r="C643" s="140" t="s">
        <v>520</v>
      </c>
      <c r="D643" s="96" t="s">
        <v>575</v>
      </c>
      <c r="E643" s="89" t="s">
        <v>77</v>
      </c>
      <c r="F643" s="58">
        <v>10</v>
      </c>
      <c r="G643" s="27"/>
      <c r="H643" s="27"/>
      <c r="I643" s="27"/>
      <c r="J643" s="25"/>
      <c r="K643" s="16"/>
      <c r="L643" s="16"/>
      <c r="M643" s="27"/>
      <c r="N643" s="27"/>
      <c r="O643" s="27"/>
      <c r="P643" s="27"/>
      <c r="Q643" s="27"/>
      <c r="R643" s="71"/>
    </row>
    <row r="644" spans="2:18" x14ac:dyDescent="0.2">
      <c r="B644" s="89">
        <f>IF(F644&lt;&gt;"",1+MAX($B$22:B643),"")</f>
        <v>360</v>
      </c>
      <c r="C644" s="145"/>
      <c r="D644" s="96" t="s">
        <v>576</v>
      </c>
      <c r="E644" s="89" t="s">
        <v>77</v>
      </c>
      <c r="F644" s="89">
        <v>7</v>
      </c>
      <c r="G644" s="27"/>
      <c r="H644" s="27"/>
      <c r="I644" s="27"/>
      <c r="J644" s="25"/>
      <c r="K644" s="16"/>
      <c r="L644" s="16"/>
      <c r="M644" s="27"/>
      <c r="N644" s="27"/>
      <c r="O644" s="27"/>
      <c r="P644" s="27"/>
      <c r="Q644" s="27"/>
      <c r="R644" s="71"/>
    </row>
    <row r="645" spans="2:18" x14ac:dyDescent="0.2">
      <c r="B645" s="89" t="str">
        <f>IF(F645&lt;&gt;"",1+MAX($B$22:B644),"")</f>
        <v/>
      </c>
      <c r="C645" s="102"/>
      <c r="D645" s="96"/>
      <c r="E645" s="89"/>
      <c r="F645" s="89"/>
      <c r="G645" s="27"/>
      <c r="H645" s="27"/>
      <c r="I645" s="27"/>
      <c r="J645" s="25"/>
      <c r="K645" s="16"/>
      <c r="L645" s="16"/>
      <c r="M645" s="27"/>
      <c r="N645" s="27"/>
      <c r="O645" s="27"/>
      <c r="P645" s="27"/>
      <c r="Q645" s="27"/>
      <c r="R645" s="71"/>
    </row>
    <row r="646" spans="2:18" x14ac:dyDescent="0.2">
      <c r="B646" s="77" t="str">
        <f>IF(F646&lt;&gt;"",1+MAX($B$22:B645),"")</f>
        <v/>
      </c>
      <c r="C646" s="78"/>
      <c r="D646" s="79" t="s">
        <v>577</v>
      </c>
      <c r="E646" s="33"/>
      <c r="F646" s="58"/>
      <c r="G646" s="27"/>
      <c r="H646" s="27"/>
      <c r="I646" s="27"/>
      <c r="J646" s="25"/>
      <c r="K646" s="16"/>
      <c r="L646" s="16"/>
      <c r="M646" s="27"/>
      <c r="N646" s="27"/>
      <c r="O646" s="27"/>
      <c r="P646" s="27"/>
      <c r="Q646" s="27"/>
      <c r="R646" s="71"/>
    </row>
    <row r="647" spans="2:18" ht="25.5" customHeight="1" x14ac:dyDescent="0.2">
      <c r="B647" s="70">
        <f>IF(F647&lt;&gt;"",1+MAX($B$22:B646),"")</f>
        <v>361</v>
      </c>
      <c r="C647" s="140" t="s">
        <v>520</v>
      </c>
      <c r="D647" s="96" t="s">
        <v>578</v>
      </c>
      <c r="E647" s="89" t="s">
        <v>77</v>
      </c>
      <c r="F647" s="58">
        <v>4</v>
      </c>
      <c r="G647" s="27"/>
      <c r="H647" s="27"/>
      <c r="I647" s="27"/>
      <c r="J647" s="25"/>
      <c r="K647" s="16"/>
      <c r="L647" s="16"/>
      <c r="M647" s="27"/>
      <c r="N647" s="27"/>
      <c r="O647" s="27"/>
      <c r="P647" s="27"/>
      <c r="Q647" s="27"/>
      <c r="R647" s="71"/>
    </row>
    <row r="648" spans="2:18" x14ac:dyDescent="0.2">
      <c r="B648" s="70">
        <f>IF(F648&lt;&gt;"",1+MAX($B$22:B647),"")</f>
        <v>362</v>
      </c>
      <c r="C648" s="141"/>
      <c r="D648" s="96" t="s">
        <v>577</v>
      </c>
      <c r="E648" s="89" t="s">
        <v>77</v>
      </c>
      <c r="F648" s="58">
        <v>19</v>
      </c>
      <c r="G648" s="27"/>
      <c r="H648" s="27"/>
      <c r="I648" s="27"/>
      <c r="J648" s="25"/>
      <c r="K648" s="16"/>
      <c r="L648" s="16"/>
      <c r="M648" s="27"/>
      <c r="N648" s="27"/>
      <c r="O648" s="27"/>
      <c r="P648" s="27"/>
      <c r="Q648" s="27"/>
      <c r="R648" s="71"/>
    </row>
    <row r="649" spans="2:18" x14ac:dyDescent="0.2">
      <c r="B649" s="70">
        <f>IF(F649&lt;&gt;"",1+MAX($B$22:B648),"")</f>
        <v>363</v>
      </c>
      <c r="C649" s="141"/>
      <c r="D649" s="96" t="s">
        <v>579</v>
      </c>
      <c r="E649" s="89" t="s">
        <v>77</v>
      </c>
      <c r="F649" s="58">
        <v>2</v>
      </c>
      <c r="G649" s="27"/>
      <c r="H649" s="27"/>
      <c r="I649" s="27"/>
      <c r="J649" s="25"/>
      <c r="K649" s="16"/>
      <c r="L649" s="16"/>
      <c r="M649" s="27"/>
      <c r="N649" s="27"/>
      <c r="O649" s="27"/>
      <c r="P649" s="27"/>
      <c r="Q649" s="27"/>
      <c r="R649" s="71"/>
    </row>
    <row r="650" spans="2:18" ht="25.5" x14ac:dyDescent="0.2">
      <c r="B650" s="89">
        <f>IF(F650&lt;&gt;"",1+MAX($B$22:B649),"")</f>
        <v>364</v>
      </c>
      <c r="C650" s="145"/>
      <c r="D650" s="96" t="s">
        <v>580</v>
      </c>
      <c r="E650" s="89" t="s">
        <v>77</v>
      </c>
      <c r="F650" s="89">
        <v>3</v>
      </c>
      <c r="G650" s="27"/>
      <c r="H650" s="27"/>
      <c r="I650" s="27"/>
      <c r="J650" s="25"/>
      <c r="K650" s="16"/>
      <c r="L650" s="16"/>
      <c r="M650" s="27"/>
      <c r="N650" s="27"/>
      <c r="O650" s="27"/>
      <c r="P650" s="27"/>
      <c r="Q650" s="27"/>
      <c r="R650" s="71"/>
    </row>
    <row r="651" spans="2:18" x14ac:dyDescent="0.2">
      <c r="B651" s="89" t="str">
        <f>IF(F651&lt;&gt;"",1+MAX($B$22:B650),"")</f>
        <v/>
      </c>
      <c r="C651" s="109"/>
      <c r="D651" s="96"/>
      <c r="E651" s="89"/>
      <c r="F651" s="89"/>
      <c r="G651" s="27"/>
      <c r="H651" s="27"/>
      <c r="I651" s="27"/>
      <c r="J651" s="25"/>
      <c r="K651" s="16"/>
      <c r="L651" s="16"/>
      <c r="M651" s="27"/>
      <c r="N651" s="27"/>
      <c r="O651" s="27"/>
      <c r="P651" s="27"/>
      <c r="Q651" s="27"/>
      <c r="R651" s="71"/>
    </row>
    <row r="652" spans="2:18" x14ac:dyDescent="0.2">
      <c r="B652" s="77" t="str">
        <f>IF(F652&lt;&gt;"",1+MAX($B$22:B651),"")</f>
        <v/>
      </c>
      <c r="C652" s="78"/>
      <c r="D652" s="79" t="s">
        <v>581</v>
      </c>
      <c r="E652" s="33"/>
      <c r="F652" s="58"/>
      <c r="G652" s="27"/>
      <c r="H652" s="27"/>
      <c r="I652" s="27"/>
      <c r="J652" s="25"/>
      <c r="K652" s="16"/>
      <c r="L652" s="16"/>
      <c r="M652" s="27"/>
      <c r="N652" s="27"/>
      <c r="O652" s="27"/>
      <c r="P652" s="27"/>
      <c r="Q652" s="27"/>
      <c r="R652" s="71"/>
    </row>
    <row r="653" spans="2:18" x14ac:dyDescent="0.2">
      <c r="B653" s="89">
        <f>IF(F653&lt;&gt;"",1+MAX($B$22:B652),"")</f>
        <v>365</v>
      </c>
      <c r="C653" s="140" t="s">
        <v>582</v>
      </c>
      <c r="D653" s="96" t="s">
        <v>583</v>
      </c>
      <c r="E653" s="89" t="s">
        <v>77</v>
      </c>
      <c r="F653" s="89">
        <v>11</v>
      </c>
      <c r="G653" s="27"/>
      <c r="H653" s="27"/>
      <c r="I653" s="27"/>
      <c r="J653" s="25"/>
      <c r="K653" s="16"/>
      <c r="L653" s="16"/>
      <c r="M653" s="27"/>
      <c r="N653" s="27"/>
      <c r="O653" s="27"/>
      <c r="P653" s="27"/>
      <c r="Q653" s="27"/>
      <c r="R653" s="71"/>
    </row>
    <row r="654" spans="2:18" ht="25.5" x14ac:dyDescent="0.2">
      <c r="B654" s="89">
        <f>IF(F654&lt;&gt;"",1+MAX($B$22:B653),"")</f>
        <v>366</v>
      </c>
      <c r="C654" s="141"/>
      <c r="D654" s="96" t="s">
        <v>584</v>
      </c>
      <c r="E654" s="89" t="s">
        <v>77</v>
      </c>
      <c r="F654" s="89">
        <v>7</v>
      </c>
      <c r="G654" s="27"/>
      <c r="H654" s="27"/>
      <c r="I654" s="27"/>
      <c r="J654" s="25"/>
      <c r="K654" s="16"/>
      <c r="L654" s="16"/>
      <c r="M654" s="27"/>
      <c r="N654" s="27"/>
      <c r="O654" s="27"/>
      <c r="P654" s="27"/>
      <c r="Q654" s="27"/>
      <c r="R654" s="71"/>
    </row>
    <row r="655" spans="2:18" ht="25.5" x14ac:dyDescent="0.2">
      <c r="B655" s="89">
        <f>IF(F655&lt;&gt;"",1+MAX($B$22:B654),"")</f>
        <v>367</v>
      </c>
      <c r="C655" s="141"/>
      <c r="D655" s="96" t="s">
        <v>585</v>
      </c>
      <c r="E655" s="89" t="s">
        <v>77</v>
      </c>
      <c r="F655" s="89">
        <v>11</v>
      </c>
      <c r="G655" s="27"/>
      <c r="H655" s="27"/>
      <c r="I655" s="27"/>
      <c r="J655" s="25"/>
      <c r="K655" s="16"/>
      <c r="L655" s="16"/>
      <c r="M655" s="27"/>
      <c r="N655" s="27"/>
      <c r="O655" s="27"/>
      <c r="P655" s="27"/>
      <c r="Q655" s="27"/>
      <c r="R655" s="71"/>
    </row>
    <row r="656" spans="2:18" ht="25.5" x14ac:dyDescent="0.2">
      <c r="B656" s="89">
        <f>IF(F656&lt;&gt;"",1+MAX($B$22:B655),"")</f>
        <v>368</v>
      </c>
      <c r="C656" s="141"/>
      <c r="D656" s="96" t="s">
        <v>586</v>
      </c>
      <c r="E656" s="89" t="s">
        <v>77</v>
      </c>
      <c r="F656" s="89">
        <v>15</v>
      </c>
      <c r="G656" s="27"/>
      <c r="H656" s="27"/>
      <c r="I656" s="27"/>
      <c r="J656" s="25"/>
      <c r="K656" s="16"/>
      <c r="L656" s="16"/>
      <c r="M656" s="27"/>
      <c r="N656" s="27"/>
      <c r="O656" s="27"/>
      <c r="P656" s="27"/>
      <c r="Q656" s="27"/>
      <c r="R656" s="71"/>
    </row>
    <row r="657" spans="2:18" ht="25.5" x14ac:dyDescent="0.2">
      <c r="B657" s="89">
        <f>IF(F657&lt;&gt;"",1+MAX($B$22:B656),"")</f>
        <v>369</v>
      </c>
      <c r="C657" s="145"/>
      <c r="D657" s="96" t="s">
        <v>587</v>
      </c>
      <c r="E657" s="89" t="s">
        <v>77</v>
      </c>
      <c r="F657" s="89">
        <v>21</v>
      </c>
      <c r="G657" s="27"/>
      <c r="H657" s="27"/>
      <c r="I657" s="27"/>
      <c r="J657" s="25"/>
      <c r="K657" s="16"/>
      <c r="L657" s="16"/>
      <c r="M657" s="27"/>
      <c r="N657" s="27"/>
      <c r="O657" s="27"/>
      <c r="P657" s="27"/>
      <c r="Q657" s="27"/>
      <c r="R657" s="71"/>
    </row>
    <row r="658" spans="2:18" x14ac:dyDescent="0.2">
      <c r="B658" s="89" t="str">
        <f>IF(F658&lt;&gt;"",1+MAX($B$22:B657),"")</f>
        <v/>
      </c>
      <c r="C658" s="109"/>
      <c r="D658" s="96"/>
      <c r="E658" s="89"/>
      <c r="F658" s="89"/>
      <c r="G658" s="27"/>
      <c r="H658" s="27"/>
      <c r="I658" s="27"/>
      <c r="J658" s="25"/>
      <c r="K658" s="16"/>
      <c r="L658" s="16"/>
      <c r="M658" s="27"/>
      <c r="N658" s="27"/>
      <c r="O658" s="27"/>
      <c r="P658" s="27"/>
      <c r="Q658" s="27"/>
      <c r="R658" s="71"/>
    </row>
    <row r="659" spans="2:18" x14ac:dyDescent="0.2">
      <c r="B659" s="77" t="str">
        <f>IF(F659&lt;&gt;"",1+MAX($B$22:B658),"")</f>
        <v/>
      </c>
      <c r="C659" s="78"/>
      <c r="D659" s="79" t="s">
        <v>588</v>
      </c>
      <c r="E659" s="33"/>
      <c r="F659" s="58"/>
      <c r="G659" s="27"/>
      <c r="H659" s="27"/>
      <c r="I659" s="27"/>
      <c r="J659" s="25"/>
      <c r="K659" s="16"/>
      <c r="L659" s="16"/>
      <c r="M659" s="27"/>
      <c r="N659" s="27"/>
      <c r="O659" s="27"/>
      <c r="P659" s="27"/>
      <c r="Q659" s="27"/>
      <c r="R659" s="71"/>
    </row>
    <row r="660" spans="2:18" x14ac:dyDescent="0.2">
      <c r="B660" s="70">
        <f>IF(F660&lt;&gt;"",1+MAX($B$22:B659),"")</f>
        <v>370</v>
      </c>
      <c r="C660" s="140" t="s">
        <v>520</v>
      </c>
      <c r="D660" s="96" t="s">
        <v>589</v>
      </c>
      <c r="E660" s="89" t="s">
        <v>77</v>
      </c>
      <c r="F660" s="58">
        <v>8</v>
      </c>
      <c r="G660" s="27"/>
      <c r="H660" s="27"/>
      <c r="I660" s="27"/>
      <c r="J660" s="25"/>
      <c r="K660" s="16"/>
      <c r="L660" s="16"/>
      <c r="M660" s="27"/>
      <c r="N660" s="27"/>
      <c r="O660" s="27"/>
      <c r="P660" s="27"/>
      <c r="Q660" s="27"/>
      <c r="R660" s="71"/>
    </row>
    <row r="661" spans="2:18" x14ac:dyDescent="0.2">
      <c r="B661" s="89">
        <f>IF(F661&lt;&gt;"",1+MAX($B$22:B660),"")</f>
        <v>371</v>
      </c>
      <c r="C661" s="141"/>
      <c r="D661" s="96" t="s">
        <v>590</v>
      </c>
      <c r="E661" s="89" t="s">
        <v>77</v>
      </c>
      <c r="F661" s="89">
        <v>5</v>
      </c>
      <c r="G661" s="27"/>
      <c r="H661" s="27"/>
      <c r="I661" s="27"/>
      <c r="J661" s="25"/>
      <c r="K661" s="16"/>
      <c r="L661" s="16"/>
      <c r="M661" s="27"/>
      <c r="N661" s="27"/>
      <c r="O661" s="27"/>
      <c r="P661" s="27"/>
      <c r="Q661" s="27"/>
      <c r="R661" s="71"/>
    </row>
    <row r="662" spans="2:18" x14ac:dyDescent="0.2">
      <c r="B662" s="89">
        <f>IF(F662&lt;&gt;"",1+MAX($B$22:B661),"")</f>
        <v>372</v>
      </c>
      <c r="C662" s="145"/>
      <c r="D662" s="96" t="s">
        <v>591</v>
      </c>
      <c r="E662" s="89" t="s">
        <v>77</v>
      </c>
      <c r="F662" s="89">
        <v>25</v>
      </c>
      <c r="G662" s="27"/>
      <c r="H662" s="27"/>
      <c r="I662" s="27"/>
      <c r="J662" s="25"/>
      <c r="K662" s="16"/>
      <c r="L662" s="16"/>
      <c r="M662" s="27"/>
      <c r="N662" s="27"/>
      <c r="O662" s="27"/>
      <c r="P662" s="27"/>
      <c r="Q662" s="27"/>
      <c r="R662" s="71"/>
    </row>
    <row r="663" spans="2:18" x14ac:dyDescent="0.2">
      <c r="B663" s="70" t="str">
        <f>IF(F663&lt;&gt;"",1+MAX($B$22:B662),"")</f>
        <v/>
      </c>
      <c r="C663" s="89"/>
      <c r="D663" s="96"/>
      <c r="E663" s="89"/>
      <c r="F663" s="89"/>
      <c r="G663" s="27"/>
      <c r="H663" s="27"/>
      <c r="I663" s="27"/>
      <c r="J663" s="25"/>
      <c r="K663" s="16"/>
      <c r="L663" s="16"/>
      <c r="M663" s="27"/>
      <c r="N663" s="27"/>
      <c r="O663" s="27"/>
      <c r="P663" s="27"/>
      <c r="Q663" s="27"/>
      <c r="R663" s="71"/>
    </row>
    <row r="664" spans="2:18" s="18" customFormat="1" x14ac:dyDescent="0.2">
      <c r="B664" s="19" t="str">
        <f>IF(F664&lt;&gt;"",1+MAX($B$22:B663),"")</f>
        <v/>
      </c>
      <c r="C664" s="19" t="s">
        <v>58</v>
      </c>
      <c r="D664" s="10" t="s">
        <v>26</v>
      </c>
      <c r="E664" s="146" t="s">
        <v>66</v>
      </c>
      <c r="F664" s="147"/>
      <c r="G664" s="148"/>
      <c r="H664" s="88">
        <f>SUM(I665:I671)</f>
        <v>0</v>
      </c>
      <c r="I664" s="11">
        <f t="shared" ref="I664" si="576">F664*H664</f>
        <v>0</v>
      </c>
      <c r="J664" s="11"/>
      <c r="K664" s="172" t="s">
        <v>67</v>
      </c>
      <c r="L664" s="173"/>
      <c r="M664" s="173"/>
      <c r="N664" s="174"/>
      <c r="O664" s="88">
        <f>SUM(P665:P671)</f>
        <v>0</v>
      </c>
      <c r="P664" s="34">
        <f t="shared" ref="P664:P725" si="577">F664*O664</f>
        <v>0</v>
      </c>
      <c r="Q664" s="38">
        <f t="shared" ref="Q664:Q725" si="578">I664+P664</f>
        <v>0</v>
      </c>
      <c r="R664" s="69">
        <f>SUM(Q665:Q671)</f>
        <v>0</v>
      </c>
    </row>
    <row r="665" spans="2:18" x14ac:dyDescent="0.2">
      <c r="B665" s="70" t="str">
        <f>IF(F665&lt;&gt;"",1+MAX($B$22:B664),"")</f>
        <v/>
      </c>
      <c r="C665" s="20"/>
      <c r="D665" s="13"/>
      <c r="E665" s="33"/>
      <c r="F665" s="58"/>
      <c r="G665" s="27"/>
      <c r="H665" s="27">
        <f t="shared" ref="H665:H725" si="579">G665*$T$2</f>
        <v>0</v>
      </c>
      <c r="I665" s="27">
        <f t="shared" ref="I665:I725" si="580">F665*H665</f>
        <v>0</v>
      </c>
      <c r="J665" s="25"/>
      <c r="K665" s="16">
        <f t="shared" ref="K665:K725" si="581">F665*J665</f>
        <v>0</v>
      </c>
      <c r="L665" s="16"/>
      <c r="M665" s="27"/>
      <c r="N665" s="27">
        <f t="shared" ref="N665:N725" si="582">M665*$U$2</f>
        <v>0</v>
      </c>
      <c r="O665" s="27">
        <f t="shared" ref="O665:O725" si="583">J665*N665</f>
        <v>0</v>
      </c>
      <c r="P665" s="27">
        <f t="shared" si="577"/>
        <v>0</v>
      </c>
      <c r="Q665" s="27">
        <f t="shared" si="578"/>
        <v>0</v>
      </c>
      <c r="R665" s="71"/>
    </row>
    <row r="666" spans="2:18" x14ac:dyDescent="0.2">
      <c r="B666" s="77" t="str">
        <f>IF(F666&lt;&gt;"",1+MAX($B$22:B665),"")</f>
        <v/>
      </c>
      <c r="C666" s="78"/>
      <c r="D666" s="79" t="s">
        <v>121</v>
      </c>
      <c r="E666" s="33"/>
      <c r="F666" s="58"/>
      <c r="G666" s="27"/>
      <c r="H666" s="27">
        <f t="shared" si="579"/>
        <v>0</v>
      </c>
      <c r="I666" s="27">
        <f t="shared" si="580"/>
        <v>0</v>
      </c>
      <c r="J666" s="25"/>
      <c r="K666" s="16">
        <f t="shared" si="581"/>
        <v>0</v>
      </c>
      <c r="L666" s="16"/>
      <c r="M666" s="27"/>
      <c r="N666" s="27">
        <f t="shared" si="582"/>
        <v>0</v>
      </c>
      <c r="O666" s="27">
        <f t="shared" si="583"/>
        <v>0</v>
      </c>
      <c r="P666" s="27">
        <f t="shared" si="577"/>
        <v>0</v>
      </c>
      <c r="Q666" s="27">
        <f t="shared" si="578"/>
        <v>0</v>
      </c>
      <c r="R666" s="71"/>
    </row>
    <row r="667" spans="2:18" x14ac:dyDescent="0.2">
      <c r="B667" s="70">
        <f>IF(F667&lt;&gt;"",1+MAX($B$22:B666),"")</f>
        <v>373</v>
      </c>
      <c r="C667" s="98"/>
      <c r="D667" s="96" t="s">
        <v>169</v>
      </c>
      <c r="E667" s="97" t="s">
        <v>114</v>
      </c>
      <c r="F667" s="95">
        <v>187.4</v>
      </c>
      <c r="G667" s="27"/>
      <c r="H667" s="27">
        <f t="shared" si="579"/>
        <v>0</v>
      </c>
      <c r="I667" s="27">
        <f t="shared" si="580"/>
        <v>0</v>
      </c>
      <c r="J667" s="25"/>
      <c r="K667" s="16">
        <f t="shared" si="581"/>
        <v>0</v>
      </c>
      <c r="L667" s="16"/>
      <c r="M667" s="27"/>
      <c r="N667" s="27">
        <f t="shared" si="582"/>
        <v>0</v>
      </c>
      <c r="O667" s="27">
        <f t="shared" si="583"/>
        <v>0</v>
      </c>
      <c r="P667" s="27">
        <f t="shared" si="577"/>
        <v>0</v>
      </c>
      <c r="Q667" s="27">
        <f t="shared" si="578"/>
        <v>0</v>
      </c>
      <c r="R667" s="71"/>
    </row>
    <row r="668" spans="2:18" x14ac:dyDescent="0.2">
      <c r="B668" s="70" t="str">
        <f>IF(F668&lt;&gt;"",1+MAX($B$22:B667),"")</f>
        <v/>
      </c>
      <c r="C668" s="89"/>
      <c r="D668" s="100"/>
      <c r="E668" s="97"/>
      <c r="F668" s="95"/>
      <c r="G668" s="27"/>
      <c r="H668" s="27"/>
      <c r="I668" s="27"/>
      <c r="J668" s="25"/>
      <c r="K668" s="16"/>
      <c r="L668" s="16"/>
      <c r="M668" s="27"/>
      <c r="N668" s="27"/>
      <c r="O668" s="27"/>
      <c r="P668" s="27"/>
      <c r="Q668" s="27"/>
      <c r="R668" s="71"/>
    </row>
    <row r="669" spans="2:18" x14ac:dyDescent="0.2">
      <c r="B669" s="77" t="str">
        <f>IF(F669&lt;&gt;"",1+MAX($B$22:B668),"")</f>
        <v/>
      </c>
      <c r="C669" s="78"/>
      <c r="D669" s="79" t="s">
        <v>125</v>
      </c>
      <c r="E669" s="33"/>
      <c r="F669" s="58"/>
      <c r="G669" s="27"/>
      <c r="H669" s="27">
        <f t="shared" ref="H669:H670" si="584">G669*$T$2</f>
        <v>0</v>
      </c>
      <c r="I669" s="27">
        <f t="shared" ref="I669:I670" si="585">F669*H669</f>
        <v>0</v>
      </c>
      <c r="J669" s="25"/>
      <c r="K669" s="16">
        <f t="shared" ref="K669:K670" si="586">F669*J669</f>
        <v>0</v>
      </c>
      <c r="L669" s="16"/>
      <c r="M669" s="27"/>
      <c r="N669" s="27">
        <f t="shared" ref="N669:N670" si="587">M669*$U$2</f>
        <v>0</v>
      </c>
      <c r="O669" s="27">
        <f t="shared" ref="O669:O670" si="588">J669*N669</f>
        <v>0</v>
      </c>
      <c r="P669" s="27">
        <f t="shared" ref="P669:P670" si="589">F669*O669</f>
        <v>0</v>
      </c>
      <c r="Q669" s="27">
        <f t="shared" ref="Q669:Q670" si="590">I669+P669</f>
        <v>0</v>
      </c>
      <c r="R669" s="71"/>
    </row>
    <row r="670" spans="2:18" x14ac:dyDescent="0.2">
      <c r="B670" s="70">
        <f>IF(F670&lt;&gt;"",1+MAX($B$22:B669),"")</f>
        <v>374</v>
      </c>
      <c r="C670" s="98"/>
      <c r="D670" s="96" t="s">
        <v>170</v>
      </c>
      <c r="E670" s="97" t="s">
        <v>114</v>
      </c>
      <c r="F670" s="95">
        <f>187.4-68</f>
        <v>119.4</v>
      </c>
      <c r="G670" s="27"/>
      <c r="H670" s="27">
        <f t="shared" si="584"/>
        <v>0</v>
      </c>
      <c r="I670" s="27">
        <f t="shared" si="585"/>
        <v>0</v>
      </c>
      <c r="J670" s="25"/>
      <c r="K670" s="16">
        <f t="shared" si="586"/>
        <v>0</v>
      </c>
      <c r="L670" s="16"/>
      <c r="M670" s="27"/>
      <c r="N670" s="27">
        <f t="shared" si="587"/>
        <v>0</v>
      </c>
      <c r="O670" s="27">
        <f t="shared" si="588"/>
        <v>0</v>
      </c>
      <c r="P670" s="27">
        <f t="shared" si="589"/>
        <v>0</v>
      </c>
      <c r="Q670" s="27">
        <f t="shared" si="590"/>
        <v>0</v>
      </c>
      <c r="R670" s="71"/>
    </row>
    <row r="671" spans="2:18" x14ac:dyDescent="0.2">
      <c r="B671" s="70" t="str">
        <f>IF(F671&lt;&gt;"",1+MAX($B$22:B670),"")</f>
        <v/>
      </c>
      <c r="C671" s="20"/>
      <c r="D671" s="13"/>
      <c r="E671" s="33"/>
      <c r="F671" s="58"/>
      <c r="G671" s="27"/>
      <c r="H671" s="27">
        <f t="shared" si="579"/>
        <v>0</v>
      </c>
      <c r="I671" s="27">
        <f t="shared" si="580"/>
        <v>0</v>
      </c>
      <c r="J671" s="25"/>
      <c r="K671" s="16">
        <f t="shared" si="581"/>
        <v>0</v>
      </c>
      <c r="L671" s="16"/>
      <c r="M671" s="27"/>
      <c r="N671" s="27">
        <f t="shared" si="582"/>
        <v>0</v>
      </c>
      <c r="O671" s="27">
        <f t="shared" si="583"/>
        <v>0</v>
      </c>
      <c r="P671" s="27">
        <f t="shared" si="577"/>
        <v>0</v>
      </c>
      <c r="Q671" s="27">
        <f t="shared" si="578"/>
        <v>0</v>
      </c>
      <c r="R671" s="71"/>
    </row>
    <row r="672" spans="2:18" s="18" customFormat="1" x14ac:dyDescent="0.2">
      <c r="B672" s="19" t="str">
        <f>IF(F672&lt;&gt;"",1+MAX($B$22:B671),"")</f>
        <v/>
      </c>
      <c r="C672" s="19" t="s">
        <v>59</v>
      </c>
      <c r="D672" s="10" t="s">
        <v>27</v>
      </c>
      <c r="E672" s="146" t="s">
        <v>66</v>
      </c>
      <c r="F672" s="147"/>
      <c r="G672" s="148"/>
      <c r="H672" s="88">
        <f>SUM(I673:I740)</f>
        <v>0</v>
      </c>
      <c r="I672" s="11">
        <f t="shared" si="580"/>
        <v>0</v>
      </c>
      <c r="J672" s="11"/>
      <c r="K672" s="172" t="s">
        <v>67</v>
      </c>
      <c r="L672" s="173"/>
      <c r="M672" s="173"/>
      <c r="N672" s="174"/>
      <c r="O672" s="88">
        <f>SUM(P673:P740)</f>
        <v>0</v>
      </c>
      <c r="P672" s="34">
        <f t="shared" si="577"/>
        <v>0</v>
      </c>
      <c r="Q672" s="38">
        <f t="shared" si="578"/>
        <v>0</v>
      </c>
      <c r="R672" s="69">
        <f>SUM(Q673:Q740)</f>
        <v>0</v>
      </c>
    </row>
    <row r="673" spans="2:18" x14ac:dyDescent="0.2">
      <c r="B673" s="70" t="str">
        <f>IF(F673&lt;&gt;"",1+MAX($B$22:B672),"")</f>
        <v/>
      </c>
      <c r="C673" s="20"/>
      <c r="D673" s="13"/>
      <c r="E673" s="33"/>
      <c r="F673" s="58"/>
      <c r="G673" s="27"/>
      <c r="H673" s="27">
        <f t="shared" si="579"/>
        <v>0</v>
      </c>
      <c r="I673" s="27">
        <f t="shared" si="580"/>
        <v>0</v>
      </c>
      <c r="J673" s="25"/>
      <c r="K673" s="16">
        <f t="shared" si="581"/>
        <v>0</v>
      </c>
      <c r="L673" s="16"/>
      <c r="M673" s="27"/>
      <c r="N673" s="27">
        <f t="shared" si="582"/>
        <v>0</v>
      </c>
      <c r="O673" s="27">
        <f t="shared" si="583"/>
        <v>0</v>
      </c>
      <c r="P673" s="27">
        <f t="shared" si="577"/>
        <v>0</v>
      </c>
      <c r="Q673" s="27">
        <f t="shared" si="578"/>
        <v>0</v>
      </c>
      <c r="R673" s="71"/>
    </row>
    <row r="674" spans="2:18" x14ac:dyDescent="0.2">
      <c r="B674" s="77" t="str">
        <f>IF(F674&lt;&gt;"",1+MAX($B$22:B673),"")</f>
        <v/>
      </c>
      <c r="C674" s="78"/>
      <c r="D674" s="79" t="s">
        <v>105</v>
      </c>
      <c r="E674" s="33"/>
      <c r="F674" s="58"/>
      <c r="G674" s="27"/>
      <c r="H674" s="27">
        <f t="shared" si="579"/>
        <v>0</v>
      </c>
      <c r="I674" s="27">
        <f t="shared" si="580"/>
        <v>0</v>
      </c>
      <c r="J674" s="25"/>
      <c r="K674" s="16">
        <f t="shared" si="581"/>
        <v>0</v>
      </c>
      <c r="L674" s="16"/>
      <c r="M674" s="27"/>
      <c r="N674" s="27">
        <f t="shared" si="582"/>
        <v>0</v>
      </c>
      <c r="O674" s="27">
        <f t="shared" si="583"/>
        <v>0</v>
      </c>
      <c r="P674" s="27">
        <f t="shared" si="577"/>
        <v>0</v>
      </c>
      <c r="Q674" s="27">
        <f t="shared" si="578"/>
        <v>0</v>
      </c>
      <c r="R674" s="71"/>
    </row>
    <row r="675" spans="2:18" x14ac:dyDescent="0.2">
      <c r="B675" s="96" t="str">
        <f>IF(F675&lt;&gt;"",1+MAX($B$22:B674),"")</f>
        <v/>
      </c>
      <c r="C675" s="96"/>
      <c r="D675" s="96"/>
      <c r="E675" s="33"/>
      <c r="F675" s="58"/>
      <c r="G675" s="27"/>
      <c r="H675" s="27"/>
      <c r="I675" s="27"/>
      <c r="J675" s="25"/>
      <c r="K675" s="16"/>
      <c r="L675" s="16"/>
      <c r="M675" s="27"/>
      <c r="N675" s="27"/>
      <c r="O675" s="27"/>
      <c r="P675" s="27"/>
      <c r="Q675" s="27"/>
      <c r="R675" s="71"/>
    </row>
    <row r="676" spans="2:18" x14ac:dyDescent="0.2">
      <c r="B676" s="96" t="str">
        <f>IF(F676&lt;&gt;"",1+MAX($B$22:B675),"")</f>
        <v/>
      </c>
      <c r="C676" s="96"/>
      <c r="D676" s="100" t="s">
        <v>107</v>
      </c>
      <c r="E676" s="33"/>
      <c r="F676" s="58"/>
      <c r="G676" s="27"/>
      <c r="H676" s="27"/>
      <c r="I676" s="27"/>
      <c r="J676" s="25"/>
      <c r="K676" s="16"/>
      <c r="L676" s="16"/>
      <c r="M676" s="27"/>
      <c r="N676" s="27"/>
      <c r="O676" s="27"/>
      <c r="P676" s="27"/>
      <c r="Q676" s="27"/>
      <c r="R676" s="71"/>
    </row>
    <row r="677" spans="2:18" ht="25.5" x14ac:dyDescent="0.2">
      <c r="B677" s="70">
        <f>IF(F677&lt;&gt;"",1+MAX($B$22:B676),"")</f>
        <v>375</v>
      </c>
      <c r="C677" s="140" t="s">
        <v>228</v>
      </c>
      <c r="D677" s="96" t="s">
        <v>106</v>
      </c>
      <c r="E677" s="97" t="s">
        <v>71</v>
      </c>
      <c r="F677" s="58">
        <v>229</v>
      </c>
      <c r="G677" s="27"/>
      <c r="H677" s="27">
        <f t="shared" si="579"/>
        <v>0</v>
      </c>
      <c r="I677" s="27">
        <f t="shared" si="580"/>
        <v>0</v>
      </c>
      <c r="J677" s="25"/>
      <c r="K677" s="16">
        <f t="shared" si="581"/>
        <v>0</v>
      </c>
      <c r="L677" s="16"/>
      <c r="M677" s="27"/>
      <c r="N677" s="27">
        <f t="shared" si="582"/>
        <v>0</v>
      </c>
      <c r="O677" s="27">
        <f t="shared" si="583"/>
        <v>0</v>
      </c>
      <c r="P677" s="27">
        <f t="shared" si="577"/>
        <v>0</v>
      </c>
      <c r="Q677" s="27">
        <f t="shared" si="578"/>
        <v>0</v>
      </c>
      <c r="R677" s="71"/>
    </row>
    <row r="678" spans="2:18" x14ac:dyDescent="0.2">
      <c r="B678" s="70" t="str">
        <f>IF(F678&lt;&gt;"",1+MAX($B$22:B677),"")</f>
        <v/>
      </c>
      <c r="C678" s="141"/>
      <c r="D678" s="13"/>
      <c r="E678" s="33"/>
      <c r="F678" s="58"/>
      <c r="G678" s="27"/>
      <c r="H678" s="27">
        <f t="shared" si="579"/>
        <v>0</v>
      </c>
      <c r="I678" s="27">
        <f t="shared" si="580"/>
        <v>0</v>
      </c>
      <c r="J678" s="25"/>
      <c r="K678" s="16">
        <f t="shared" si="581"/>
        <v>0</v>
      </c>
      <c r="L678" s="16"/>
      <c r="M678" s="27"/>
      <c r="N678" s="27">
        <f t="shared" si="582"/>
        <v>0</v>
      </c>
      <c r="O678" s="27">
        <f t="shared" si="583"/>
        <v>0</v>
      </c>
      <c r="P678" s="27">
        <f t="shared" si="577"/>
        <v>0</v>
      </c>
      <c r="Q678" s="27">
        <f t="shared" si="578"/>
        <v>0</v>
      </c>
      <c r="R678" s="71"/>
    </row>
    <row r="679" spans="2:18" x14ac:dyDescent="0.2">
      <c r="B679" s="96" t="str">
        <f>IF(F679&lt;&gt;"",1+MAX($B$22:B678),"")</f>
        <v/>
      </c>
      <c r="C679" s="141"/>
      <c r="D679" s="100" t="s">
        <v>115</v>
      </c>
      <c r="E679" s="33"/>
      <c r="F679" s="58"/>
      <c r="G679" s="27"/>
      <c r="H679" s="27"/>
      <c r="I679" s="27"/>
      <c r="J679" s="25"/>
      <c r="K679" s="16"/>
      <c r="L679" s="16"/>
      <c r="M679" s="27"/>
      <c r="N679" s="27"/>
      <c r="O679" s="27"/>
      <c r="P679" s="27"/>
      <c r="Q679" s="27"/>
      <c r="R679" s="71"/>
    </row>
    <row r="680" spans="2:18" x14ac:dyDescent="0.2">
      <c r="B680" s="70">
        <f>IF(F680&lt;&gt;"",1+MAX($B$22:B679),"")</f>
        <v>376</v>
      </c>
      <c r="C680" s="141"/>
      <c r="D680" s="96" t="s">
        <v>116</v>
      </c>
      <c r="E680" s="97" t="s">
        <v>114</v>
      </c>
      <c r="F680" s="95">
        <f>(46*0.8)/27</f>
        <v>1.3629629629629632</v>
      </c>
      <c r="G680" s="27"/>
      <c r="H680" s="27">
        <f t="shared" ref="H680:H681" si="591">G680*$T$2</f>
        <v>0</v>
      </c>
      <c r="I680" s="27">
        <f t="shared" ref="I680:I681" si="592">F680*H680</f>
        <v>0</v>
      </c>
      <c r="J680" s="25"/>
      <c r="K680" s="16">
        <f t="shared" ref="K680:K681" si="593">F680*J680</f>
        <v>0</v>
      </c>
      <c r="L680" s="16"/>
      <c r="M680" s="27"/>
      <c r="N680" s="27">
        <f t="shared" ref="N680:N681" si="594">M680*$U$2</f>
        <v>0</v>
      </c>
      <c r="O680" s="27">
        <f t="shared" ref="O680:O681" si="595">J680*N680</f>
        <v>0</v>
      </c>
      <c r="P680" s="27">
        <f t="shared" ref="P680:P681" si="596">F680*O680</f>
        <v>0</v>
      </c>
      <c r="Q680" s="27">
        <f t="shared" ref="Q680:Q681" si="597">I680+P680</f>
        <v>0</v>
      </c>
      <c r="R680" s="71"/>
    </row>
    <row r="681" spans="2:18" x14ac:dyDescent="0.2">
      <c r="B681" s="70" t="str">
        <f>IF(F681&lt;&gt;"",1+MAX($B$22:B680),"")</f>
        <v/>
      </c>
      <c r="C681" s="141"/>
      <c r="D681" s="13"/>
      <c r="E681" s="33"/>
      <c r="F681" s="58"/>
      <c r="G681" s="27"/>
      <c r="H681" s="27">
        <f t="shared" si="591"/>
        <v>0</v>
      </c>
      <c r="I681" s="27">
        <f t="shared" si="592"/>
        <v>0</v>
      </c>
      <c r="J681" s="25"/>
      <c r="K681" s="16">
        <f t="shared" si="593"/>
        <v>0</v>
      </c>
      <c r="L681" s="16"/>
      <c r="M681" s="27"/>
      <c r="N681" s="27">
        <f t="shared" si="594"/>
        <v>0</v>
      </c>
      <c r="O681" s="27">
        <f t="shared" si="595"/>
        <v>0</v>
      </c>
      <c r="P681" s="27">
        <f t="shared" si="596"/>
        <v>0</v>
      </c>
      <c r="Q681" s="27">
        <f t="shared" si="597"/>
        <v>0</v>
      </c>
      <c r="R681" s="71"/>
    </row>
    <row r="682" spans="2:18" x14ac:dyDescent="0.2">
      <c r="B682" s="96" t="str">
        <f>IF(F682&lt;&gt;"",1+MAX($B$22:B681),"")</f>
        <v/>
      </c>
      <c r="C682" s="141"/>
      <c r="D682" s="100" t="s">
        <v>108</v>
      </c>
      <c r="E682" s="33"/>
      <c r="F682" s="58"/>
      <c r="G682" s="27"/>
      <c r="H682" s="27"/>
      <c r="I682" s="27"/>
      <c r="J682" s="25"/>
      <c r="K682" s="16"/>
      <c r="L682" s="16"/>
      <c r="M682" s="27"/>
      <c r="N682" s="27"/>
      <c r="O682" s="27"/>
      <c r="P682" s="27"/>
      <c r="Q682" s="27"/>
      <c r="R682" s="71"/>
    </row>
    <row r="683" spans="2:18" ht="25.5" x14ac:dyDescent="0.2">
      <c r="B683" s="70">
        <f>IF(F683&lt;&gt;"",1+MAX($B$22:B682),"")</f>
        <v>377</v>
      </c>
      <c r="C683" s="141"/>
      <c r="D683" s="96" t="s">
        <v>109</v>
      </c>
      <c r="E683" s="97" t="s">
        <v>71</v>
      </c>
      <c r="F683" s="58">
        <v>389</v>
      </c>
      <c r="G683" s="27"/>
      <c r="H683" s="27">
        <f t="shared" ref="H683" si="598">G683*$T$2</f>
        <v>0</v>
      </c>
      <c r="I683" s="27">
        <f t="shared" ref="I683" si="599">F683*H683</f>
        <v>0</v>
      </c>
      <c r="J683" s="25"/>
      <c r="K683" s="16">
        <f t="shared" ref="K683" si="600">F683*J683</f>
        <v>0</v>
      </c>
      <c r="L683" s="16"/>
      <c r="M683" s="27"/>
      <c r="N683" s="27">
        <f t="shared" ref="N683" si="601">M683*$U$2</f>
        <v>0</v>
      </c>
      <c r="O683" s="27">
        <f t="shared" ref="O683" si="602">J683*N683</f>
        <v>0</v>
      </c>
      <c r="P683" s="27">
        <f t="shared" ref="P683" si="603">F683*O683</f>
        <v>0</v>
      </c>
      <c r="Q683" s="27">
        <f t="shared" ref="Q683" si="604">I683+P683</f>
        <v>0</v>
      </c>
      <c r="R683" s="71"/>
    </row>
    <row r="684" spans="2:18" x14ac:dyDescent="0.2">
      <c r="B684" s="70" t="str">
        <f>IF(F684&lt;&gt;"",1+MAX($B$22:B683),"")</f>
        <v/>
      </c>
      <c r="C684" s="141"/>
      <c r="D684" s="13"/>
      <c r="E684" s="33"/>
      <c r="F684" s="58"/>
      <c r="G684" s="27"/>
      <c r="H684" s="27">
        <f t="shared" si="579"/>
        <v>0</v>
      </c>
      <c r="I684" s="27">
        <f t="shared" si="580"/>
        <v>0</v>
      </c>
      <c r="J684" s="25"/>
      <c r="K684" s="16">
        <f t="shared" si="581"/>
        <v>0</v>
      </c>
      <c r="L684" s="16"/>
      <c r="M684" s="27"/>
      <c r="N684" s="27">
        <f t="shared" si="582"/>
        <v>0</v>
      </c>
      <c r="O684" s="27">
        <f t="shared" si="583"/>
        <v>0</v>
      </c>
      <c r="P684" s="27">
        <f t="shared" si="577"/>
        <v>0</v>
      </c>
      <c r="Q684" s="27">
        <f t="shared" si="578"/>
        <v>0</v>
      </c>
      <c r="R684" s="71"/>
    </row>
    <row r="685" spans="2:18" x14ac:dyDescent="0.2">
      <c r="B685" s="96" t="str">
        <f>IF(F685&lt;&gt;"",1+MAX($B$22:B684),"")</f>
        <v/>
      </c>
      <c r="C685" s="141"/>
      <c r="D685" s="100" t="s">
        <v>100</v>
      </c>
      <c r="E685" s="33"/>
      <c r="F685" s="58"/>
      <c r="G685" s="27"/>
      <c r="H685" s="27"/>
      <c r="I685" s="27"/>
      <c r="J685" s="25"/>
      <c r="K685" s="16"/>
      <c r="L685" s="16"/>
      <c r="M685" s="27"/>
      <c r="N685" s="27"/>
      <c r="O685" s="27"/>
      <c r="P685" s="27"/>
      <c r="Q685" s="27"/>
      <c r="R685" s="71"/>
    </row>
    <row r="686" spans="2:18" ht="25.5" x14ac:dyDescent="0.2">
      <c r="B686" s="70">
        <f>IF(F686&lt;&gt;"",1+MAX($B$22:B685),"")</f>
        <v>378</v>
      </c>
      <c r="C686" s="141"/>
      <c r="D686" s="96" t="s">
        <v>138</v>
      </c>
      <c r="E686" s="97" t="s">
        <v>71</v>
      </c>
      <c r="F686" s="58">
        <v>329</v>
      </c>
      <c r="G686" s="27"/>
      <c r="H686" s="27">
        <f t="shared" ref="H686" si="605">G686*$T$2</f>
        <v>0</v>
      </c>
      <c r="I686" s="27">
        <f t="shared" ref="I686" si="606">F686*H686</f>
        <v>0</v>
      </c>
      <c r="J686" s="25"/>
      <c r="K686" s="16">
        <f t="shared" ref="K686" si="607">F686*J686</f>
        <v>0</v>
      </c>
      <c r="L686" s="16"/>
      <c r="M686" s="27"/>
      <c r="N686" s="27">
        <f t="shared" ref="N686" si="608">M686*$U$2</f>
        <v>0</v>
      </c>
      <c r="O686" s="27">
        <f t="shared" ref="O686" si="609">J686*N686</f>
        <v>0</v>
      </c>
      <c r="P686" s="27">
        <f t="shared" ref="P686" si="610">F686*O686</f>
        <v>0</v>
      </c>
      <c r="Q686" s="27">
        <f t="shared" ref="Q686" si="611">I686+P686</f>
        <v>0</v>
      </c>
      <c r="R686" s="71"/>
    </row>
    <row r="687" spans="2:18" x14ac:dyDescent="0.2">
      <c r="B687" s="70" t="str">
        <f>IF(F687&lt;&gt;"",1+MAX($B$22:B686),"")</f>
        <v/>
      </c>
      <c r="C687" s="141"/>
      <c r="D687" s="13"/>
      <c r="E687" s="33"/>
      <c r="F687" s="58"/>
      <c r="G687" s="27"/>
      <c r="H687" s="27"/>
      <c r="I687" s="27"/>
      <c r="J687" s="25"/>
      <c r="K687" s="16"/>
      <c r="L687" s="16"/>
      <c r="M687" s="27"/>
      <c r="N687" s="27"/>
      <c r="O687" s="27"/>
      <c r="P687" s="27"/>
      <c r="Q687" s="27"/>
      <c r="R687" s="71"/>
    </row>
    <row r="688" spans="2:18" x14ac:dyDescent="0.2">
      <c r="B688" s="96" t="str">
        <f>IF(F688&lt;&gt;"",1+MAX($B$22:B687),"")</f>
        <v/>
      </c>
      <c r="C688" s="141"/>
      <c r="D688" s="100" t="s">
        <v>101</v>
      </c>
      <c r="E688" s="33"/>
      <c r="F688" s="58"/>
      <c r="G688" s="27"/>
      <c r="H688" s="27"/>
      <c r="I688" s="27"/>
      <c r="J688" s="25"/>
      <c r="K688" s="16"/>
      <c r="L688" s="16"/>
      <c r="M688" s="27"/>
      <c r="N688" s="27"/>
      <c r="O688" s="27"/>
      <c r="P688" s="27"/>
      <c r="Q688" s="27"/>
      <c r="R688" s="71"/>
    </row>
    <row r="689" spans="1:18" x14ac:dyDescent="0.2">
      <c r="B689" s="70">
        <f>IF(F689&lt;&gt;"",1+MAX($B$22:B688),"")</f>
        <v>379</v>
      </c>
      <c r="C689" s="141"/>
      <c r="D689" s="96" t="s">
        <v>128</v>
      </c>
      <c r="E689" s="97" t="s">
        <v>72</v>
      </c>
      <c r="F689" s="58">
        <v>46</v>
      </c>
      <c r="G689" s="27"/>
      <c r="H689" s="27">
        <f t="shared" ref="H689" si="612">G689*$T$2</f>
        <v>0</v>
      </c>
      <c r="I689" s="27">
        <f t="shared" ref="I689" si="613">F689*H689</f>
        <v>0</v>
      </c>
      <c r="J689" s="25"/>
      <c r="K689" s="16">
        <f t="shared" ref="K689" si="614">F689*J689</f>
        <v>0</v>
      </c>
      <c r="L689" s="16"/>
      <c r="M689" s="27"/>
      <c r="N689" s="27">
        <f t="shared" ref="N689" si="615">M689*$U$2</f>
        <v>0</v>
      </c>
      <c r="O689" s="27">
        <f t="shared" ref="O689" si="616">J689*N689</f>
        <v>0</v>
      </c>
      <c r="P689" s="27">
        <f t="shared" ref="P689" si="617">F689*O689</f>
        <v>0</v>
      </c>
      <c r="Q689" s="27">
        <f t="shared" ref="Q689" si="618">I689+P689</f>
        <v>0</v>
      </c>
      <c r="R689" s="71"/>
    </row>
    <row r="690" spans="1:18" x14ac:dyDescent="0.2">
      <c r="B690" s="70" t="str">
        <f>IF(F690&lt;&gt;"",1+MAX($B$22:B689),"")</f>
        <v/>
      </c>
      <c r="C690" s="141"/>
      <c r="D690" s="13"/>
      <c r="E690" s="33"/>
      <c r="F690" s="58"/>
      <c r="G690" s="27"/>
      <c r="H690" s="27"/>
      <c r="I690" s="27"/>
      <c r="J690" s="25"/>
      <c r="K690" s="16"/>
      <c r="L690" s="16"/>
      <c r="M690" s="27"/>
      <c r="N690" s="27"/>
      <c r="O690" s="27"/>
      <c r="P690" s="27"/>
      <c r="Q690" s="27"/>
      <c r="R690" s="71"/>
    </row>
    <row r="691" spans="1:18" x14ac:dyDescent="0.2">
      <c r="B691" s="96" t="str">
        <f>IF(F691&lt;&gt;"",1+MAX($B$22:B690),"")</f>
        <v/>
      </c>
      <c r="C691" s="141"/>
      <c r="D691" s="100" t="s">
        <v>112</v>
      </c>
      <c r="E691" s="33"/>
      <c r="F691" s="58"/>
      <c r="G691" s="27"/>
      <c r="H691" s="27"/>
      <c r="I691" s="27"/>
      <c r="J691" s="25"/>
      <c r="K691" s="16"/>
      <c r="L691" s="16"/>
      <c r="M691" s="27"/>
      <c r="N691" s="27"/>
      <c r="O691" s="27"/>
      <c r="P691" s="27"/>
      <c r="Q691" s="27"/>
      <c r="R691" s="71"/>
    </row>
    <row r="692" spans="1:18" ht="25.5" x14ac:dyDescent="0.2">
      <c r="B692" s="70">
        <f>IF(F692&lt;&gt;"",1+MAX($B$22:B691),"")</f>
        <v>380</v>
      </c>
      <c r="C692" s="141"/>
      <c r="D692" s="96" t="s">
        <v>113</v>
      </c>
      <c r="E692" s="97" t="s">
        <v>114</v>
      </c>
      <c r="F692" s="95">
        <f>(46*1*2)/27</f>
        <v>3.4074074074074074</v>
      </c>
      <c r="G692" s="27"/>
      <c r="H692" s="27">
        <f t="shared" ref="H692" si="619">G692*$T$2</f>
        <v>0</v>
      </c>
      <c r="I692" s="27">
        <f t="shared" ref="I692" si="620">F692*H692</f>
        <v>0</v>
      </c>
      <c r="J692" s="25"/>
      <c r="K692" s="16">
        <f t="shared" ref="K692" si="621">F692*J692</f>
        <v>0</v>
      </c>
      <c r="L692" s="16"/>
      <c r="M692" s="27"/>
      <c r="N692" s="27">
        <f t="shared" ref="N692" si="622">M692*$U$2</f>
        <v>0</v>
      </c>
      <c r="O692" s="27">
        <f t="shared" ref="O692" si="623">J692*N692</f>
        <v>0</v>
      </c>
      <c r="P692" s="27">
        <f t="shared" ref="P692" si="624">F692*O692</f>
        <v>0</v>
      </c>
      <c r="Q692" s="27">
        <f t="shared" ref="Q692" si="625">I692+P692</f>
        <v>0</v>
      </c>
      <c r="R692" s="71"/>
    </row>
    <row r="693" spans="1:18" x14ac:dyDescent="0.2">
      <c r="B693" s="70">
        <f>IF(F693&lt;&gt;"",1+MAX($B$22:B692),"")</f>
        <v>381</v>
      </c>
      <c r="C693" s="141"/>
      <c r="D693" s="96" t="s">
        <v>117</v>
      </c>
      <c r="E693" s="97" t="s">
        <v>114</v>
      </c>
      <c r="F693" s="95">
        <f>(3.14*2)*4/27</f>
        <v>0.9303703703703704</v>
      </c>
      <c r="G693" s="27"/>
      <c r="H693" s="27">
        <f t="shared" ref="H693:H694" si="626">G693*$T$2</f>
        <v>0</v>
      </c>
      <c r="I693" s="27">
        <f t="shared" ref="I693:I694" si="627">F693*H693</f>
        <v>0</v>
      </c>
      <c r="J693" s="25"/>
      <c r="K693" s="16">
        <f t="shared" ref="K693:K694" si="628">F693*J693</f>
        <v>0</v>
      </c>
      <c r="L693" s="16"/>
      <c r="M693" s="27"/>
      <c r="N693" s="27">
        <f t="shared" ref="N693:N694" si="629">M693*$U$2</f>
        <v>0</v>
      </c>
      <c r="O693" s="27">
        <f t="shared" ref="O693:O694" si="630">J693*N693</f>
        <v>0</v>
      </c>
      <c r="P693" s="27">
        <f t="shared" ref="P693:P694" si="631">F693*O693</f>
        <v>0</v>
      </c>
      <c r="Q693" s="27">
        <f t="shared" ref="Q693:Q694" si="632">I693+P693</f>
        <v>0</v>
      </c>
      <c r="R693" s="71"/>
    </row>
    <row r="694" spans="1:18" x14ac:dyDescent="0.2">
      <c r="B694" s="70">
        <f>IF(F694&lt;&gt;"",1+MAX($B$22:B693),"")</f>
        <v>382</v>
      </c>
      <c r="C694" s="141"/>
      <c r="D694" s="96" t="s">
        <v>118</v>
      </c>
      <c r="E694" s="97" t="s">
        <v>114</v>
      </c>
      <c r="F694" s="95">
        <f>(4.9*3)*4/27</f>
        <v>2.177777777777778</v>
      </c>
      <c r="G694" s="27"/>
      <c r="H694" s="27">
        <f t="shared" si="626"/>
        <v>0</v>
      </c>
      <c r="I694" s="27">
        <f t="shared" si="627"/>
        <v>0</v>
      </c>
      <c r="J694" s="25"/>
      <c r="K694" s="16">
        <f t="shared" si="628"/>
        <v>0</v>
      </c>
      <c r="L694" s="16"/>
      <c r="M694" s="27"/>
      <c r="N694" s="27">
        <f t="shared" si="629"/>
        <v>0</v>
      </c>
      <c r="O694" s="27">
        <f t="shared" si="630"/>
        <v>0</v>
      </c>
      <c r="P694" s="27">
        <f t="shared" si="631"/>
        <v>0</v>
      </c>
      <c r="Q694" s="27">
        <f t="shared" si="632"/>
        <v>0</v>
      </c>
      <c r="R694" s="71"/>
    </row>
    <row r="695" spans="1:18" x14ac:dyDescent="0.2">
      <c r="B695" s="70" t="str">
        <f>IF(F695&lt;&gt;"",1+MAX($B$22:B694),"")</f>
        <v/>
      </c>
      <c r="C695" s="141"/>
      <c r="D695" s="13"/>
      <c r="E695" s="33"/>
      <c r="F695" s="58"/>
      <c r="G695" s="27"/>
      <c r="H695" s="27"/>
      <c r="I695" s="27"/>
      <c r="J695" s="25"/>
      <c r="K695" s="16"/>
      <c r="L695" s="16"/>
      <c r="M695" s="27"/>
      <c r="N695" s="27"/>
      <c r="O695" s="27"/>
      <c r="P695" s="27"/>
      <c r="Q695" s="27"/>
      <c r="R695" s="71"/>
    </row>
    <row r="696" spans="1:18" x14ac:dyDescent="0.2">
      <c r="B696" s="96" t="str">
        <f>IF(F696&lt;&gt;"",1+MAX($B$22:B695),"")</f>
        <v/>
      </c>
      <c r="C696" s="141"/>
      <c r="D696" s="100" t="s">
        <v>119</v>
      </c>
      <c r="E696" s="33"/>
      <c r="F696" s="58"/>
      <c r="G696" s="27"/>
      <c r="H696" s="27"/>
      <c r="I696" s="27"/>
      <c r="J696" s="25"/>
      <c r="K696" s="16"/>
      <c r="L696" s="16"/>
      <c r="M696" s="27"/>
      <c r="N696" s="27"/>
      <c r="O696" s="27"/>
      <c r="P696" s="27"/>
      <c r="Q696" s="27"/>
      <c r="R696" s="71"/>
    </row>
    <row r="697" spans="1:18" x14ac:dyDescent="0.2">
      <c r="B697" s="70">
        <f>IF(F697&lt;&gt;"",1+MAX($B$22:B696),"")</f>
        <v>383</v>
      </c>
      <c r="C697" s="141"/>
      <c r="D697" s="96" t="s">
        <v>120</v>
      </c>
      <c r="E697" s="97" t="s">
        <v>71</v>
      </c>
      <c r="F697" s="58">
        <f>(46*1)*2+(6.28*3)*4+(7.85*3)*4</f>
        <v>261.56</v>
      </c>
      <c r="G697" s="27"/>
      <c r="H697" s="27">
        <f t="shared" ref="H697" si="633">G697*$T$2</f>
        <v>0</v>
      </c>
      <c r="I697" s="27">
        <f t="shared" ref="I697" si="634">F697*H697</f>
        <v>0</v>
      </c>
      <c r="J697" s="25"/>
      <c r="K697" s="16">
        <f t="shared" ref="K697" si="635">F697*J697</f>
        <v>0</v>
      </c>
      <c r="L697" s="16"/>
      <c r="M697" s="27"/>
      <c r="N697" s="27">
        <f t="shared" ref="N697" si="636">M697*$U$2</f>
        <v>0</v>
      </c>
      <c r="O697" s="27">
        <f t="shared" ref="O697" si="637">J697*N697</f>
        <v>0</v>
      </c>
      <c r="P697" s="27">
        <f t="shared" ref="P697" si="638">F697*O697</f>
        <v>0</v>
      </c>
      <c r="Q697" s="27">
        <f t="shared" ref="Q697" si="639">I697+P697</f>
        <v>0</v>
      </c>
      <c r="R697" s="71"/>
    </row>
    <row r="698" spans="1:18" x14ac:dyDescent="0.2">
      <c r="B698" s="70" t="str">
        <f>IF(F698&lt;&gt;"",1+MAX($B$22:B697),"")</f>
        <v/>
      </c>
      <c r="C698" s="141"/>
      <c r="D698" s="13"/>
      <c r="E698" s="33"/>
      <c r="F698" s="58"/>
      <c r="G698" s="27"/>
      <c r="H698" s="27"/>
      <c r="I698" s="27"/>
      <c r="J698" s="25"/>
      <c r="K698" s="16"/>
      <c r="L698" s="16"/>
      <c r="M698" s="27"/>
      <c r="N698" s="27"/>
      <c r="O698" s="27"/>
      <c r="P698" s="27"/>
      <c r="Q698" s="27"/>
      <c r="R698" s="71"/>
    </row>
    <row r="699" spans="1:18" x14ac:dyDescent="0.2">
      <c r="A699" s="17" t="s">
        <v>123</v>
      </c>
      <c r="B699" s="96" t="str">
        <f>IF(F699&lt;&gt;"",1+MAX($B$22:B698),"")</f>
        <v/>
      </c>
      <c r="C699" s="141"/>
      <c r="D699" s="100" t="s">
        <v>121</v>
      </c>
      <c r="E699" s="33"/>
      <c r="F699" s="58"/>
      <c r="G699" s="27"/>
      <c r="H699" s="27"/>
      <c r="I699" s="27"/>
      <c r="J699" s="25"/>
      <c r="K699" s="16"/>
      <c r="L699" s="16"/>
      <c r="M699" s="27"/>
      <c r="N699" s="27"/>
      <c r="O699" s="27"/>
      <c r="P699" s="27"/>
      <c r="Q699" s="27"/>
      <c r="R699" s="71"/>
    </row>
    <row r="700" spans="1:18" x14ac:dyDescent="0.2">
      <c r="B700" s="70">
        <f>IF(F700&lt;&gt;"",1+MAX($B$22:B699),"")</f>
        <v>384</v>
      </c>
      <c r="C700" s="141"/>
      <c r="D700" s="96" t="s">
        <v>122</v>
      </c>
      <c r="E700" s="97" t="s">
        <v>114</v>
      </c>
      <c r="F700" s="95">
        <v>11.4</v>
      </c>
      <c r="G700" s="27"/>
      <c r="H700" s="27">
        <f t="shared" ref="H700" si="640">G700*$T$2</f>
        <v>0</v>
      </c>
      <c r="I700" s="27">
        <f t="shared" ref="I700" si="641">F700*H700</f>
        <v>0</v>
      </c>
      <c r="J700" s="25"/>
      <c r="K700" s="16">
        <f t="shared" ref="K700" si="642">F700*J700</f>
        <v>0</v>
      </c>
      <c r="L700" s="16"/>
      <c r="M700" s="27"/>
      <c r="N700" s="27">
        <f t="shared" ref="N700" si="643">M700*$U$2</f>
        <v>0</v>
      </c>
      <c r="O700" s="27">
        <f t="shared" ref="O700" si="644">J700*N700</f>
        <v>0</v>
      </c>
      <c r="P700" s="27">
        <f t="shared" ref="P700" si="645">F700*O700</f>
        <v>0</v>
      </c>
      <c r="Q700" s="27">
        <f t="shared" ref="Q700" si="646">I700+P700</f>
        <v>0</v>
      </c>
      <c r="R700" s="71"/>
    </row>
    <row r="701" spans="1:18" x14ac:dyDescent="0.2">
      <c r="B701" s="70" t="str">
        <f>IF(F701&lt;&gt;"",1+MAX($B$22:B700),"")</f>
        <v/>
      </c>
      <c r="C701" s="141"/>
      <c r="D701" s="13"/>
      <c r="E701" s="33"/>
      <c r="F701" s="58"/>
      <c r="G701" s="27"/>
      <c r="H701" s="27"/>
      <c r="I701" s="27"/>
      <c r="J701" s="25"/>
      <c r="K701" s="16"/>
      <c r="L701" s="16"/>
      <c r="M701" s="27"/>
      <c r="N701" s="27"/>
      <c r="O701" s="27"/>
      <c r="P701" s="27"/>
      <c r="Q701" s="27"/>
      <c r="R701" s="71"/>
    </row>
    <row r="702" spans="1:18" x14ac:dyDescent="0.2">
      <c r="A702" s="17" t="s">
        <v>123</v>
      </c>
      <c r="B702" s="96" t="str">
        <f>IF(F702&lt;&gt;"",1+MAX($B$22:B701),"")</f>
        <v/>
      </c>
      <c r="C702" s="141"/>
      <c r="D702" s="100" t="s">
        <v>125</v>
      </c>
      <c r="E702" s="33"/>
      <c r="F702" s="58"/>
      <c r="G702" s="27"/>
      <c r="H702" s="27"/>
      <c r="I702" s="27"/>
      <c r="J702" s="25"/>
      <c r="K702" s="16"/>
      <c r="L702" s="16"/>
      <c r="M702" s="27"/>
      <c r="N702" s="27"/>
      <c r="O702" s="27"/>
      <c r="P702" s="27"/>
      <c r="Q702" s="27"/>
      <c r="R702" s="71"/>
    </row>
    <row r="703" spans="1:18" x14ac:dyDescent="0.2">
      <c r="B703" s="70">
        <f>IF(F703&lt;&gt;"",1+MAX($B$22:B702),"")</f>
        <v>385</v>
      </c>
      <c r="C703" s="141"/>
      <c r="D703" s="96" t="s">
        <v>124</v>
      </c>
      <c r="E703" s="97" t="s">
        <v>114</v>
      </c>
      <c r="F703" s="95">
        <f>11.4-6.5</f>
        <v>4.9000000000000004</v>
      </c>
      <c r="G703" s="27"/>
      <c r="H703" s="27">
        <f t="shared" ref="H703" si="647">G703*$T$2</f>
        <v>0</v>
      </c>
      <c r="I703" s="27">
        <f t="shared" ref="I703" si="648">F703*H703</f>
        <v>0</v>
      </c>
      <c r="J703" s="25"/>
      <c r="K703" s="16">
        <f t="shared" ref="K703" si="649">F703*J703</f>
        <v>0</v>
      </c>
      <c r="L703" s="16"/>
      <c r="M703" s="27"/>
      <c r="N703" s="27">
        <f t="shared" ref="N703" si="650">M703*$U$2</f>
        <v>0</v>
      </c>
      <c r="O703" s="27">
        <f t="shared" ref="O703" si="651">J703*N703</f>
        <v>0</v>
      </c>
      <c r="P703" s="27">
        <f t="shared" ref="P703" si="652">F703*O703</f>
        <v>0</v>
      </c>
      <c r="Q703" s="27">
        <f t="shared" ref="Q703" si="653">I703+P703</f>
        <v>0</v>
      </c>
      <c r="R703" s="71"/>
    </row>
    <row r="704" spans="1:18" x14ac:dyDescent="0.2">
      <c r="B704" s="70" t="str">
        <f>IF(F704&lt;&gt;"",1+MAX($B$22:B703),"")</f>
        <v/>
      </c>
      <c r="C704" s="141"/>
      <c r="D704" s="13"/>
      <c r="E704" s="33"/>
      <c r="F704" s="58"/>
      <c r="G704" s="27"/>
      <c r="H704" s="27"/>
      <c r="I704" s="27"/>
      <c r="J704" s="25"/>
      <c r="K704" s="16"/>
      <c r="L704" s="16"/>
      <c r="M704" s="27"/>
      <c r="N704" s="27"/>
      <c r="O704" s="27"/>
      <c r="P704" s="27"/>
      <c r="Q704" s="27"/>
      <c r="R704" s="71"/>
    </row>
    <row r="705" spans="2:18" x14ac:dyDescent="0.2">
      <c r="B705" s="96" t="str">
        <f>IF(F705&lt;&gt;"",1+MAX($B$22:B704),"")</f>
        <v/>
      </c>
      <c r="C705" s="141"/>
      <c r="D705" s="100" t="s">
        <v>15</v>
      </c>
      <c r="E705" s="33"/>
      <c r="F705" s="58"/>
      <c r="G705" s="27"/>
      <c r="H705" s="27"/>
      <c r="I705" s="27"/>
      <c r="J705" s="25"/>
      <c r="K705" s="16"/>
      <c r="L705" s="16"/>
      <c r="M705" s="27"/>
      <c r="N705" s="27"/>
      <c r="O705" s="27"/>
      <c r="P705" s="27"/>
      <c r="Q705" s="27"/>
      <c r="R705" s="71"/>
    </row>
    <row r="706" spans="2:18" ht="25.5" x14ac:dyDescent="0.2">
      <c r="B706" s="70">
        <f>IF(F706&lt;&gt;"",1+MAX($B$22:B705),"")</f>
        <v>386</v>
      </c>
      <c r="C706" s="141"/>
      <c r="D706" s="96" t="s">
        <v>110</v>
      </c>
      <c r="E706" s="97" t="s">
        <v>71</v>
      </c>
      <c r="F706" s="58">
        <v>229</v>
      </c>
      <c r="G706" s="27"/>
      <c r="H706" s="27">
        <f t="shared" ref="H706" si="654">G706*$T$2</f>
        <v>0</v>
      </c>
      <c r="I706" s="27">
        <f t="shared" ref="I706" si="655">F706*H706</f>
        <v>0</v>
      </c>
      <c r="J706" s="25"/>
      <c r="K706" s="16">
        <f t="shared" ref="K706" si="656">F706*J706</f>
        <v>0</v>
      </c>
      <c r="L706" s="16"/>
      <c r="M706" s="27"/>
      <c r="N706" s="27">
        <f t="shared" ref="N706" si="657">M706*$U$2</f>
        <v>0</v>
      </c>
      <c r="O706" s="27">
        <f t="shared" ref="O706" si="658">J706*N706</f>
        <v>0</v>
      </c>
      <c r="P706" s="27">
        <f t="shared" ref="P706" si="659">F706*O706</f>
        <v>0</v>
      </c>
      <c r="Q706" s="27">
        <f t="shared" ref="Q706" si="660">I706+P706</f>
        <v>0</v>
      </c>
      <c r="R706" s="71"/>
    </row>
    <row r="707" spans="2:18" x14ac:dyDescent="0.2">
      <c r="B707" s="70">
        <f>IF(F707&lt;&gt;"",1+MAX($B$22:B706),"")</f>
        <v>387</v>
      </c>
      <c r="C707" s="141"/>
      <c r="D707" s="96" t="s">
        <v>111</v>
      </c>
      <c r="E707" s="97" t="s">
        <v>71</v>
      </c>
      <c r="F707" s="58">
        <f>329*2</f>
        <v>658</v>
      </c>
      <c r="G707" s="27"/>
      <c r="H707" s="27">
        <f t="shared" ref="H707" si="661">G707*$T$2</f>
        <v>0</v>
      </c>
      <c r="I707" s="27">
        <f t="shared" ref="I707" si="662">F707*H707</f>
        <v>0</v>
      </c>
      <c r="J707" s="25"/>
      <c r="K707" s="16">
        <f t="shared" ref="K707" si="663">F707*J707</f>
        <v>0</v>
      </c>
      <c r="L707" s="16"/>
      <c r="M707" s="27"/>
      <c r="N707" s="27">
        <f t="shared" ref="N707" si="664">M707*$U$2</f>
        <v>0</v>
      </c>
      <c r="O707" s="27">
        <f t="shared" ref="O707" si="665">J707*N707</f>
        <v>0</v>
      </c>
      <c r="P707" s="27">
        <f t="shared" ref="P707" si="666">F707*O707</f>
        <v>0</v>
      </c>
      <c r="Q707" s="27">
        <f t="shared" ref="Q707" si="667">I707+P707</f>
        <v>0</v>
      </c>
      <c r="R707" s="71"/>
    </row>
    <row r="708" spans="2:18" x14ac:dyDescent="0.2">
      <c r="B708" s="70" t="str">
        <f>IF(F708&lt;&gt;"",1+MAX($B$22:B707),"")</f>
        <v/>
      </c>
      <c r="C708" s="141"/>
      <c r="D708" s="13"/>
      <c r="E708" s="33"/>
      <c r="F708" s="58"/>
      <c r="G708" s="27"/>
      <c r="H708" s="27"/>
      <c r="I708" s="27"/>
      <c r="J708" s="25"/>
      <c r="K708" s="16"/>
      <c r="L708" s="16"/>
      <c r="M708" s="27"/>
      <c r="N708" s="27"/>
      <c r="O708" s="27"/>
      <c r="P708" s="27"/>
      <c r="Q708" s="27"/>
      <c r="R708" s="71"/>
    </row>
    <row r="709" spans="2:18" x14ac:dyDescent="0.2">
      <c r="B709" s="96" t="str">
        <f>IF(F709&lt;&gt;"",1+MAX($B$22:B708),"")</f>
        <v/>
      </c>
      <c r="C709" s="141"/>
      <c r="D709" s="100" t="s">
        <v>129</v>
      </c>
      <c r="E709" s="33"/>
      <c r="F709" s="58"/>
      <c r="G709" s="27"/>
      <c r="H709" s="27"/>
      <c r="I709" s="27"/>
      <c r="J709" s="25"/>
      <c r="K709" s="16"/>
      <c r="L709" s="16"/>
      <c r="M709" s="27"/>
      <c r="N709" s="27"/>
      <c r="O709" s="27"/>
      <c r="P709" s="27"/>
      <c r="Q709" s="27"/>
      <c r="R709" s="71"/>
    </row>
    <row r="710" spans="2:18" ht="25.5" x14ac:dyDescent="0.2">
      <c r="B710" s="70">
        <f>IF(F710&lt;&gt;"",1+MAX($B$22:B709),"")</f>
        <v>388</v>
      </c>
      <c r="C710" s="141"/>
      <c r="D710" s="96" t="s">
        <v>130</v>
      </c>
      <c r="E710" s="97" t="s">
        <v>77</v>
      </c>
      <c r="F710" s="58">
        <v>2</v>
      </c>
      <c r="G710" s="27"/>
      <c r="H710" s="27">
        <f t="shared" ref="H710" si="668">G710*$T$2</f>
        <v>0</v>
      </c>
      <c r="I710" s="27">
        <f t="shared" ref="I710" si="669">F710*H710</f>
        <v>0</v>
      </c>
      <c r="J710" s="25"/>
      <c r="K710" s="16">
        <f t="shared" ref="K710" si="670">F710*J710</f>
        <v>0</v>
      </c>
      <c r="L710" s="16"/>
      <c r="M710" s="27"/>
      <c r="N710" s="27">
        <f t="shared" ref="N710" si="671">M710*$U$2</f>
        <v>0</v>
      </c>
      <c r="O710" s="27">
        <f t="shared" ref="O710" si="672">J710*N710</f>
        <v>0</v>
      </c>
      <c r="P710" s="27">
        <f t="shared" ref="P710" si="673">F710*O710</f>
        <v>0</v>
      </c>
      <c r="Q710" s="27">
        <f t="shared" ref="Q710" si="674">I710+P710</f>
        <v>0</v>
      </c>
      <c r="R710" s="71"/>
    </row>
    <row r="711" spans="2:18" x14ac:dyDescent="0.2">
      <c r="B711" s="70" t="str">
        <f>IF(F711&lt;&gt;"",1+MAX($B$22:B710),"")</f>
        <v/>
      </c>
      <c r="C711" s="141"/>
      <c r="D711" s="13"/>
      <c r="E711" s="33"/>
      <c r="F711" s="58"/>
      <c r="G711" s="27"/>
      <c r="H711" s="27"/>
      <c r="I711" s="27"/>
      <c r="J711" s="25"/>
      <c r="K711" s="16"/>
      <c r="L711" s="16"/>
      <c r="M711" s="27"/>
      <c r="N711" s="27"/>
      <c r="O711" s="27"/>
      <c r="P711" s="27"/>
      <c r="Q711" s="27"/>
      <c r="R711" s="71"/>
    </row>
    <row r="712" spans="2:18" x14ac:dyDescent="0.2">
      <c r="B712" s="96" t="str">
        <f>IF(F712&lt;&gt;"",1+MAX($B$22:B711),"")</f>
        <v/>
      </c>
      <c r="C712" s="141"/>
      <c r="D712" s="100" t="s">
        <v>126</v>
      </c>
      <c r="E712" s="33"/>
      <c r="F712" s="58"/>
      <c r="G712" s="27"/>
      <c r="H712" s="27"/>
      <c r="I712" s="27"/>
      <c r="J712" s="25"/>
      <c r="K712" s="16"/>
      <c r="L712" s="16"/>
      <c r="M712" s="27"/>
      <c r="N712" s="27"/>
      <c r="O712" s="27"/>
      <c r="P712" s="27"/>
      <c r="Q712" s="27"/>
      <c r="R712" s="71"/>
    </row>
    <row r="713" spans="2:18" ht="25.5" x14ac:dyDescent="0.2">
      <c r="B713" s="70">
        <f>IF(F713&lt;&gt;"",1+MAX($B$22:B712),"")</f>
        <v>389</v>
      </c>
      <c r="C713" s="141"/>
      <c r="D713" s="96" t="s">
        <v>127</v>
      </c>
      <c r="E713" s="97" t="s">
        <v>77</v>
      </c>
      <c r="F713" s="58">
        <v>1</v>
      </c>
      <c r="G713" s="27"/>
      <c r="H713" s="27">
        <f t="shared" ref="H713" si="675">G713*$T$2</f>
        <v>0</v>
      </c>
      <c r="I713" s="27">
        <f t="shared" ref="I713" si="676">F713*H713</f>
        <v>0</v>
      </c>
      <c r="J713" s="25"/>
      <c r="K713" s="16">
        <f t="shared" ref="K713" si="677">F713*J713</f>
        <v>0</v>
      </c>
      <c r="L713" s="16"/>
      <c r="M713" s="27"/>
      <c r="N713" s="27">
        <f t="shared" ref="N713" si="678">M713*$U$2</f>
        <v>0</v>
      </c>
      <c r="O713" s="27">
        <f t="shared" ref="O713" si="679">J713*N713</f>
        <v>0</v>
      </c>
      <c r="P713" s="27">
        <f t="shared" ref="P713" si="680">F713*O713</f>
        <v>0</v>
      </c>
      <c r="Q713" s="27">
        <f t="shared" ref="Q713" si="681">I713+P713</f>
        <v>0</v>
      </c>
      <c r="R713" s="71"/>
    </row>
    <row r="714" spans="2:18" x14ac:dyDescent="0.2">
      <c r="B714" s="70" t="str">
        <f>IF(F714&lt;&gt;"",1+MAX($B$22:B713),"")</f>
        <v/>
      </c>
      <c r="C714" s="141"/>
      <c r="D714" s="13"/>
      <c r="E714" s="33"/>
      <c r="F714" s="58"/>
      <c r="G714" s="27"/>
      <c r="H714" s="27"/>
      <c r="I714" s="27"/>
      <c r="J714" s="25"/>
      <c r="K714" s="16"/>
      <c r="L714" s="16"/>
      <c r="M714" s="27"/>
      <c r="N714" s="27"/>
      <c r="O714" s="27"/>
      <c r="P714" s="27"/>
      <c r="Q714" s="27"/>
      <c r="R714" s="71"/>
    </row>
    <row r="715" spans="2:18" x14ac:dyDescent="0.2">
      <c r="B715" s="96" t="str">
        <f>IF(F715&lt;&gt;"",1+MAX($B$22:B714),"")</f>
        <v/>
      </c>
      <c r="C715" s="141"/>
      <c r="D715" s="100" t="s">
        <v>131</v>
      </c>
      <c r="E715" s="33"/>
      <c r="F715" s="58"/>
      <c r="G715" s="27"/>
      <c r="H715" s="27"/>
      <c r="I715" s="27"/>
      <c r="J715" s="25"/>
      <c r="K715" s="16"/>
      <c r="L715" s="16"/>
      <c r="M715" s="27"/>
      <c r="N715" s="27"/>
      <c r="O715" s="27"/>
      <c r="P715" s="27"/>
      <c r="Q715" s="27"/>
      <c r="R715" s="71"/>
    </row>
    <row r="716" spans="2:18" x14ac:dyDescent="0.2">
      <c r="B716" s="70">
        <f>IF(F716&lt;&gt;"",1+MAX($B$22:B715),"")</f>
        <v>390</v>
      </c>
      <c r="C716" s="141"/>
      <c r="D716" s="96" t="s">
        <v>132</v>
      </c>
      <c r="E716" s="97" t="s">
        <v>71</v>
      </c>
      <c r="F716" s="58">
        <v>296</v>
      </c>
      <c r="G716" s="27"/>
      <c r="H716" s="27">
        <f t="shared" ref="H716" si="682">G716*$T$2</f>
        <v>0</v>
      </c>
      <c r="I716" s="27">
        <f t="shared" ref="I716" si="683">F716*H716</f>
        <v>0</v>
      </c>
      <c r="J716" s="25"/>
      <c r="K716" s="16">
        <f t="shared" ref="K716" si="684">F716*J716</f>
        <v>0</v>
      </c>
      <c r="L716" s="16"/>
      <c r="M716" s="27"/>
      <c r="N716" s="27">
        <f t="shared" ref="N716" si="685">M716*$U$2</f>
        <v>0</v>
      </c>
      <c r="O716" s="27">
        <f t="shared" ref="O716" si="686">J716*N716</f>
        <v>0</v>
      </c>
      <c r="P716" s="27">
        <f t="shared" ref="P716" si="687">F716*O716</f>
        <v>0</v>
      </c>
      <c r="Q716" s="27">
        <f t="shared" ref="Q716" si="688">I716+P716</f>
        <v>0</v>
      </c>
      <c r="R716" s="71"/>
    </row>
    <row r="717" spans="2:18" x14ac:dyDescent="0.2">
      <c r="B717" s="70">
        <f>IF(F717&lt;&gt;"",1+MAX($B$22:B716),"")</f>
        <v>391</v>
      </c>
      <c r="C717" s="141"/>
      <c r="D717" s="96" t="s">
        <v>133</v>
      </c>
      <c r="E717" s="97" t="s">
        <v>72</v>
      </c>
      <c r="F717" s="58">
        <v>46</v>
      </c>
      <c r="G717" s="27"/>
      <c r="H717" s="27">
        <f t="shared" ref="H717" si="689">G717*$T$2</f>
        <v>0</v>
      </c>
      <c r="I717" s="27">
        <f t="shared" ref="I717" si="690">F717*H717</f>
        <v>0</v>
      </c>
      <c r="J717" s="25"/>
      <c r="K717" s="16">
        <f t="shared" ref="K717" si="691">F717*J717</f>
        <v>0</v>
      </c>
      <c r="L717" s="16"/>
      <c r="M717" s="27"/>
      <c r="N717" s="27">
        <f t="shared" ref="N717" si="692">M717*$U$2</f>
        <v>0</v>
      </c>
      <c r="O717" s="27">
        <f t="shared" ref="O717" si="693">J717*N717</f>
        <v>0</v>
      </c>
      <c r="P717" s="27">
        <f t="shared" ref="P717" si="694">F717*O717</f>
        <v>0</v>
      </c>
      <c r="Q717" s="27">
        <f t="shared" ref="Q717" si="695">I717+P717</f>
        <v>0</v>
      </c>
      <c r="R717" s="71"/>
    </row>
    <row r="718" spans="2:18" x14ac:dyDescent="0.2">
      <c r="B718" s="70" t="str">
        <f>IF(F718&lt;&gt;"",1+MAX($B$22:B717),"")</f>
        <v/>
      </c>
      <c r="C718" s="141"/>
      <c r="D718" s="13"/>
      <c r="E718" s="33"/>
      <c r="F718" s="58"/>
      <c r="G718" s="27"/>
      <c r="H718" s="27"/>
      <c r="I718" s="27"/>
      <c r="J718" s="25"/>
      <c r="K718" s="16"/>
      <c r="L718" s="16"/>
      <c r="M718" s="27"/>
      <c r="N718" s="27"/>
      <c r="O718" s="27"/>
      <c r="P718" s="27"/>
      <c r="Q718" s="27"/>
      <c r="R718" s="71"/>
    </row>
    <row r="719" spans="2:18" x14ac:dyDescent="0.2">
      <c r="B719" s="96" t="str">
        <f>IF(F719&lt;&gt;"",1+MAX($B$22:B718),"")</f>
        <v/>
      </c>
      <c r="C719" s="141"/>
      <c r="D719" s="100" t="s">
        <v>134</v>
      </c>
      <c r="E719" s="33"/>
      <c r="F719" s="58"/>
      <c r="G719" s="27"/>
      <c r="H719" s="27"/>
      <c r="I719" s="27"/>
      <c r="J719" s="25"/>
      <c r="K719" s="16"/>
      <c r="L719" s="16"/>
      <c r="M719" s="27"/>
      <c r="N719" s="27"/>
      <c r="O719" s="27"/>
      <c r="P719" s="27"/>
      <c r="Q719" s="27"/>
      <c r="R719" s="71"/>
    </row>
    <row r="720" spans="2:18" x14ac:dyDescent="0.2">
      <c r="B720" s="70">
        <f>IF(F720&lt;&gt;"",1+MAX($B$22:B719),"")</f>
        <v>392</v>
      </c>
      <c r="C720" s="141"/>
      <c r="D720" s="96" t="s">
        <v>136</v>
      </c>
      <c r="E720" s="97" t="s">
        <v>72</v>
      </c>
      <c r="F720" s="58">
        <v>103</v>
      </c>
      <c r="G720" s="27"/>
      <c r="H720" s="27">
        <f t="shared" ref="H720" si="696">G720*$T$2</f>
        <v>0</v>
      </c>
      <c r="I720" s="27">
        <f t="shared" ref="I720" si="697">F720*H720</f>
        <v>0</v>
      </c>
      <c r="J720" s="25"/>
      <c r="K720" s="16">
        <f t="shared" ref="K720" si="698">F720*J720</f>
        <v>0</v>
      </c>
      <c r="L720" s="16"/>
      <c r="M720" s="27"/>
      <c r="N720" s="27">
        <f t="shared" ref="N720" si="699">M720*$U$2</f>
        <v>0</v>
      </c>
      <c r="O720" s="27">
        <f t="shared" ref="O720" si="700">J720*N720</f>
        <v>0</v>
      </c>
      <c r="P720" s="27">
        <f t="shared" ref="P720" si="701">F720*O720</f>
        <v>0</v>
      </c>
      <c r="Q720" s="27">
        <f t="shared" ref="Q720" si="702">I720+P720</f>
        <v>0</v>
      </c>
      <c r="R720" s="71"/>
    </row>
    <row r="721" spans="1:18" x14ac:dyDescent="0.2">
      <c r="B721" s="70">
        <f>IF(F721&lt;&gt;"",1+MAX($B$22:B720),"")</f>
        <v>393</v>
      </c>
      <c r="C721" s="141"/>
      <c r="D721" s="96" t="s">
        <v>137</v>
      </c>
      <c r="E721" s="97" t="s">
        <v>72</v>
      </c>
      <c r="F721" s="58">
        <v>83</v>
      </c>
      <c r="G721" s="27"/>
      <c r="H721" s="27">
        <f t="shared" ref="H721" si="703">G721*$T$2</f>
        <v>0</v>
      </c>
      <c r="I721" s="27">
        <f t="shared" ref="I721" si="704">F721*H721</f>
        <v>0</v>
      </c>
      <c r="J721" s="25"/>
      <c r="K721" s="16">
        <f t="shared" ref="K721" si="705">F721*J721</f>
        <v>0</v>
      </c>
      <c r="L721" s="16"/>
      <c r="M721" s="27"/>
      <c r="N721" s="27">
        <f t="shared" ref="N721" si="706">M721*$U$2</f>
        <v>0</v>
      </c>
      <c r="O721" s="27">
        <f t="shared" ref="O721" si="707">J721*N721</f>
        <v>0</v>
      </c>
      <c r="P721" s="27">
        <f t="shared" ref="P721" si="708">F721*O721</f>
        <v>0</v>
      </c>
      <c r="Q721" s="27">
        <f t="shared" ref="Q721" si="709">I721+P721</f>
        <v>0</v>
      </c>
      <c r="R721" s="71"/>
    </row>
    <row r="722" spans="1:18" x14ac:dyDescent="0.2">
      <c r="B722" s="70" t="str">
        <f>IF(F722&lt;&gt;"",1+MAX($B$22:B721),"")</f>
        <v/>
      </c>
      <c r="C722" s="141"/>
      <c r="D722" s="13"/>
      <c r="E722" s="33"/>
      <c r="F722" s="58"/>
      <c r="G722" s="27"/>
      <c r="H722" s="27"/>
      <c r="I722" s="27"/>
      <c r="J722" s="25"/>
      <c r="K722" s="16"/>
      <c r="L722" s="16"/>
      <c r="M722" s="27"/>
      <c r="N722" s="27"/>
      <c r="O722" s="27"/>
      <c r="P722" s="27"/>
      <c r="Q722" s="27"/>
      <c r="R722" s="71"/>
    </row>
    <row r="723" spans="1:18" x14ac:dyDescent="0.2">
      <c r="B723" s="96" t="str">
        <f>IF(F723&lt;&gt;"",1+MAX($B$22:B722),"")</f>
        <v/>
      </c>
      <c r="C723" s="141"/>
      <c r="D723" s="100" t="s">
        <v>135</v>
      </c>
      <c r="E723" s="33"/>
      <c r="F723" s="58"/>
      <c r="G723" s="27"/>
      <c r="H723" s="27"/>
      <c r="I723" s="27"/>
      <c r="J723" s="25"/>
      <c r="K723" s="16"/>
      <c r="L723" s="16"/>
      <c r="M723" s="27"/>
      <c r="N723" s="27"/>
      <c r="O723" s="27"/>
      <c r="P723" s="27"/>
      <c r="Q723" s="27"/>
      <c r="R723" s="71"/>
    </row>
    <row r="724" spans="1:18" ht="38.25" x14ac:dyDescent="0.2">
      <c r="B724" s="70">
        <f>IF(F724&lt;&gt;"",1+MAX($B$22:B723),"")</f>
        <v>394</v>
      </c>
      <c r="C724" s="141"/>
      <c r="D724" s="96" t="s">
        <v>139</v>
      </c>
      <c r="E724" s="97" t="s">
        <v>72</v>
      </c>
      <c r="F724" s="58">
        <f>3*11.75+2*12.33</f>
        <v>59.91</v>
      </c>
      <c r="G724" s="27"/>
      <c r="H724" s="27">
        <f t="shared" ref="H724" si="710">G724*$T$2</f>
        <v>0</v>
      </c>
      <c r="I724" s="27">
        <f t="shared" ref="I724" si="711">F724*H724</f>
        <v>0</v>
      </c>
      <c r="J724" s="25"/>
      <c r="K724" s="16">
        <f t="shared" ref="K724" si="712">F724*J724</f>
        <v>0</v>
      </c>
      <c r="L724" s="16"/>
      <c r="M724" s="27"/>
      <c r="N724" s="27">
        <f t="shared" ref="N724" si="713">M724*$U$2</f>
        <v>0</v>
      </c>
      <c r="O724" s="27">
        <f t="shared" ref="O724" si="714">J724*N724</f>
        <v>0</v>
      </c>
      <c r="P724" s="27">
        <f t="shared" ref="P724" si="715">F724*O724</f>
        <v>0</v>
      </c>
      <c r="Q724" s="27">
        <f t="shared" ref="Q724" si="716">I724+P724</f>
        <v>0</v>
      </c>
      <c r="R724" s="71"/>
    </row>
    <row r="725" spans="1:18" x14ac:dyDescent="0.2">
      <c r="B725" s="70" t="str">
        <f>IF(F725&lt;&gt;"",1+MAX($B$22:B724),"")</f>
        <v/>
      </c>
      <c r="C725" s="141"/>
      <c r="D725" s="13"/>
      <c r="E725" s="33"/>
      <c r="F725" s="58"/>
      <c r="G725" s="27"/>
      <c r="H725" s="27">
        <f t="shared" si="579"/>
        <v>0</v>
      </c>
      <c r="I725" s="27">
        <f t="shared" si="580"/>
        <v>0</v>
      </c>
      <c r="J725" s="25"/>
      <c r="K725" s="16">
        <f t="shared" si="581"/>
        <v>0</v>
      </c>
      <c r="L725" s="16"/>
      <c r="M725" s="27"/>
      <c r="N725" s="27">
        <f t="shared" si="582"/>
        <v>0</v>
      </c>
      <c r="O725" s="27">
        <f t="shared" si="583"/>
        <v>0</v>
      </c>
      <c r="P725" s="27">
        <f t="shared" si="577"/>
        <v>0</v>
      </c>
      <c r="Q725" s="27">
        <f t="shared" si="578"/>
        <v>0</v>
      </c>
      <c r="R725" s="71"/>
    </row>
    <row r="726" spans="1:18" x14ac:dyDescent="0.2">
      <c r="B726" s="96" t="str">
        <f>IF(F726&lt;&gt;"",1+MAX($B$22:B725),"")</f>
        <v/>
      </c>
      <c r="C726" s="141"/>
      <c r="D726" s="100" t="s">
        <v>140</v>
      </c>
      <c r="E726" s="33"/>
      <c r="F726" s="58"/>
      <c r="G726" s="27"/>
      <c r="H726" s="27"/>
      <c r="I726" s="27"/>
      <c r="J726" s="25"/>
      <c r="K726" s="16"/>
      <c r="L726" s="16"/>
      <c r="M726" s="27"/>
      <c r="N726" s="27"/>
      <c r="O726" s="27"/>
      <c r="P726" s="27"/>
      <c r="Q726" s="27"/>
      <c r="R726" s="71"/>
    </row>
    <row r="727" spans="1:18" ht="25.5" x14ac:dyDescent="0.2">
      <c r="B727" s="70">
        <f>IF(F727&lt;&gt;"",1+MAX($B$22:B726),"")</f>
        <v>395</v>
      </c>
      <c r="C727" s="145"/>
      <c r="D727" s="96" t="s">
        <v>141</v>
      </c>
      <c r="E727" s="97" t="s">
        <v>77</v>
      </c>
      <c r="F727" s="58">
        <v>2</v>
      </c>
      <c r="G727" s="27"/>
      <c r="H727" s="27">
        <f t="shared" ref="H727:H740" si="717">G727*$T$2</f>
        <v>0</v>
      </c>
      <c r="I727" s="27">
        <f t="shared" ref="I727:I740" si="718">F727*H727</f>
        <v>0</v>
      </c>
      <c r="J727" s="25"/>
      <c r="K727" s="16">
        <f t="shared" ref="K727:K740" si="719">F727*J727</f>
        <v>0</v>
      </c>
      <c r="L727" s="16"/>
      <c r="M727" s="27"/>
      <c r="N727" s="27">
        <f t="shared" ref="N727:N740" si="720">M727*$U$2</f>
        <v>0</v>
      </c>
      <c r="O727" s="27">
        <f t="shared" ref="O727:O740" si="721">J727*N727</f>
        <v>0</v>
      </c>
      <c r="P727" s="27">
        <f t="shared" ref="P727:P740" si="722">F727*O727</f>
        <v>0</v>
      </c>
      <c r="Q727" s="27">
        <f t="shared" ref="Q727:Q740" si="723">I727+P727</f>
        <v>0</v>
      </c>
      <c r="R727" s="71"/>
    </row>
    <row r="728" spans="1:18" x14ac:dyDescent="0.2">
      <c r="B728" s="70" t="str">
        <f>IF(F728&lt;&gt;"",1+MAX($B$22:B727),"")</f>
        <v/>
      </c>
      <c r="C728" s="102"/>
      <c r="D728" s="96"/>
      <c r="E728" s="97"/>
      <c r="F728" s="58"/>
      <c r="G728" s="27"/>
      <c r="H728" s="27"/>
      <c r="I728" s="27"/>
      <c r="J728" s="25"/>
      <c r="K728" s="16"/>
      <c r="L728" s="16"/>
      <c r="M728" s="27"/>
      <c r="N728" s="27"/>
      <c r="O728" s="27"/>
      <c r="P728" s="27"/>
      <c r="Q728" s="27"/>
      <c r="R728" s="71"/>
    </row>
    <row r="729" spans="1:18" x14ac:dyDescent="0.2">
      <c r="B729" s="77" t="str">
        <f>IF(F729&lt;&gt;"",1+MAX($B$22:B728),"")</f>
        <v/>
      </c>
      <c r="C729" s="78"/>
      <c r="D729" s="79" t="s">
        <v>445</v>
      </c>
      <c r="E729" s="33"/>
      <c r="F729" s="58"/>
      <c r="G729" s="27"/>
      <c r="H729" s="27">
        <f t="shared" ref="H729" si="724">G729*$T$2</f>
        <v>0</v>
      </c>
      <c r="I729" s="27">
        <f t="shared" ref="I729" si="725">F729*H729</f>
        <v>0</v>
      </c>
      <c r="J729" s="25"/>
      <c r="K729" s="16">
        <f t="shared" ref="K729" si="726">F729*J729</f>
        <v>0</v>
      </c>
      <c r="L729" s="16"/>
      <c r="M729" s="27"/>
      <c r="N729" s="27">
        <f t="shared" ref="N729" si="727">M729*$U$2</f>
        <v>0</v>
      </c>
      <c r="O729" s="27">
        <f t="shared" ref="O729" si="728">J729*N729</f>
        <v>0</v>
      </c>
      <c r="P729" s="27">
        <f t="shared" ref="P729" si="729">F729*O729</f>
        <v>0</v>
      </c>
      <c r="Q729" s="27">
        <f t="shared" ref="Q729" si="730">I729+P729</f>
        <v>0</v>
      </c>
      <c r="R729" s="71"/>
    </row>
    <row r="730" spans="1:18" ht="38.25" x14ac:dyDescent="0.2">
      <c r="B730" s="70">
        <f>IF(F730&lt;&gt;"",1+MAX($B$22:B729),"")</f>
        <v>396</v>
      </c>
      <c r="C730" s="140" t="s">
        <v>443</v>
      </c>
      <c r="D730" s="96" t="s">
        <v>444</v>
      </c>
      <c r="E730" s="97" t="s">
        <v>114</v>
      </c>
      <c r="F730" s="95">
        <f>((3.14*8.5)*12)/27</f>
        <v>11.862222222222224</v>
      </c>
      <c r="G730" s="27"/>
      <c r="H730" s="27">
        <f t="shared" ref="H730" si="731">G730*$T$2</f>
        <v>0</v>
      </c>
      <c r="I730" s="27">
        <f t="shared" ref="I730" si="732">F730*H730</f>
        <v>0</v>
      </c>
      <c r="J730" s="25"/>
      <c r="K730" s="16">
        <f t="shared" ref="K730" si="733">F730*J730</f>
        <v>0</v>
      </c>
      <c r="L730" s="16"/>
      <c r="M730" s="27"/>
      <c r="N730" s="27">
        <f t="shared" ref="N730" si="734">M730*$U$2</f>
        <v>0</v>
      </c>
      <c r="O730" s="27">
        <f t="shared" ref="O730" si="735">J730*N730</f>
        <v>0</v>
      </c>
      <c r="P730" s="27">
        <f t="shared" ref="P730" si="736">F730*O730</f>
        <v>0</v>
      </c>
      <c r="Q730" s="27">
        <f t="shared" ref="Q730" si="737">I730+P730</f>
        <v>0</v>
      </c>
      <c r="R730" s="71"/>
    </row>
    <row r="731" spans="1:18" x14ac:dyDescent="0.2">
      <c r="B731" s="70" t="str">
        <f>IF(F731&lt;&gt;"",1+MAX($B$22:B730),"")</f>
        <v/>
      </c>
      <c r="C731" s="141"/>
      <c r="D731" s="13"/>
      <c r="E731" s="33"/>
      <c r="F731" s="58"/>
      <c r="G731" s="27"/>
      <c r="H731" s="27"/>
      <c r="I731" s="27"/>
      <c r="J731" s="25"/>
      <c r="K731" s="16"/>
      <c r="L731" s="16"/>
      <c r="M731" s="27"/>
      <c r="N731" s="27"/>
      <c r="O731" s="27"/>
      <c r="P731" s="27"/>
      <c r="Q731" s="27"/>
      <c r="R731" s="71"/>
    </row>
    <row r="732" spans="1:18" x14ac:dyDescent="0.2">
      <c r="B732" s="96" t="str">
        <f>IF(F732&lt;&gt;"",1+MAX($B$22:B731),"")</f>
        <v/>
      </c>
      <c r="C732" s="141"/>
      <c r="D732" s="100" t="s">
        <v>119</v>
      </c>
      <c r="E732" s="33"/>
      <c r="F732" s="58"/>
      <c r="G732" s="27"/>
      <c r="H732" s="27"/>
      <c r="I732" s="27"/>
      <c r="J732" s="25"/>
      <c r="K732" s="16"/>
      <c r="L732" s="16"/>
      <c r="M732" s="27"/>
      <c r="N732" s="27"/>
      <c r="O732" s="27"/>
      <c r="P732" s="27"/>
      <c r="Q732" s="27"/>
      <c r="R732" s="71"/>
    </row>
    <row r="733" spans="1:18" x14ac:dyDescent="0.2">
      <c r="B733" s="70">
        <f>IF(F733&lt;&gt;"",1+MAX($B$22:B732),"")</f>
        <v>397</v>
      </c>
      <c r="C733" s="141"/>
      <c r="D733" s="96" t="s">
        <v>120</v>
      </c>
      <c r="E733" s="97" t="s">
        <v>71</v>
      </c>
      <c r="F733" s="58">
        <f>(6.28*8.5)*12</f>
        <v>640.56000000000006</v>
      </c>
      <c r="G733" s="27"/>
      <c r="H733" s="27">
        <f t="shared" ref="H733" si="738">G733*$T$2</f>
        <v>0</v>
      </c>
      <c r="I733" s="27">
        <f t="shared" ref="I733" si="739">F733*H733</f>
        <v>0</v>
      </c>
      <c r="J733" s="25"/>
      <c r="K733" s="16">
        <f t="shared" ref="K733" si="740">F733*J733</f>
        <v>0</v>
      </c>
      <c r="L733" s="16"/>
      <c r="M733" s="27"/>
      <c r="N733" s="27">
        <f t="shared" ref="N733" si="741">M733*$U$2</f>
        <v>0</v>
      </c>
      <c r="O733" s="27">
        <f t="shared" ref="O733" si="742">J733*N733</f>
        <v>0</v>
      </c>
      <c r="P733" s="27">
        <f t="shared" ref="P733" si="743">F733*O733</f>
        <v>0</v>
      </c>
      <c r="Q733" s="27">
        <f t="shared" ref="Q733" si="744">I733+P733</f>
        <v>0</v>
      </c>
      <c r="R733" s="71"/>
    </row>
    <row r="734" spans="1:18" x14ac:dyDescent="0.2">
      <c r="B734" s="70" t="str">
        <f>IF(F734&lt;&gt;"",1+MAX($B$22:B733),"")</f>
        <v/>
      </c>
      <c r="C734" s="141"/>
      <c r="D734" s="13"/>
      <c r="E734" s="33"/>
      <c r="F734" s="58"/>
      <c r="G734" s="27"/>
      <c r="H734" s="27"/>
      <c r="I734" s="27"/>
      <c r="J734" s="25"/>
      <c r="K734" s="16"/>
      <c r="L734" s="16"/>
      <c r="M734" s="27"/>
      <c r="N734" s="27"/>
      <c r="O734" s="27"/>
      <c r="P734" s="27"/>
      <c r="Q734" s="27"/>
      <c r="R734" s="71"/>
    </row>
    <row r="735" spans="1:18" x14ac:dyDescent="0.2">
      <c r="A735" s="17" t="s">
        <v>123</v>
      </c>
      <c r="B735" s="96" t="str">
        <f>IF(F735&lt;&gt;"",1+MAX($B$22:B734),"")</f>
        <v/>
      </c>
      <c r="C735" s="141"/>
      <c r="D735" s="100" t="s">
        <v>121</v>
      </c>
      <c r="E735" s="33"/>
      <c r="F735" s="58"/>
      <c r="G735" s="27"/>
      <c r="H735" s="27"/>
      <c r="I735" s="27"/>
      <c r="J735" s="25"/>
      <c r="K735" s="16"/>
      <c r="L735" s="16"/>
      <c r="M735" s="27"/>
      <c r="N735" s="27"/>
      <c r="O735" s="27"/>
      <c r="P735" s="27"/>
      <c r="Q735" s="27"/>
      <c r="R735" s="71"/>
    </row>
    <row r="736" spans="1:18" x14ac:dyDescent="0.2">
      <c r="B736" s="70">
        <f>IF(F736&lt;&gt;"",1+MAX($B$22:B735),"")</f>
        <v>398</v>
      </c>
      <c r="C736" s="141"/>
      <c r="D736" s="96" t="s">
        <v>122</v>
      </c>
      <c r="E736" s="97" t="s">
        <v>114</v>
      </c>
      <c r="F736" s="95">
        <f>((9.62*5.5)*12)/27</f>
        <v>23.515555555555554</v>
      </c>
      <c r="G736" s="27"/>
      <c r="H736" s="27">
        <f t="shared" ref="H736" si="745">G736*$T$2</f>
        <v>0</v>
      </c>
      <c r="I736" s="27">
        <f t="shared" ref="I736" si="746">F736*H736</f>
        <v>0</v>
      </c>
      <c r="J736" s="25"/>
      <c r="K736" s="16">
        <f t="shared" ref="K736" si="747">F736*J736</f>
        <v>0</v>
      </c>
      <c r="L736" s="16"/>
      <c r="M736" s="27"/>
      <c r="N736" s="27">
        <f t="shared" ref="N736" si="748">M736*$U$2</f>
        <v>0</v>
      </c>
      <c r="O736" s="27">
        <f t="shared" ref="O736" si="749">J736*N736</f>
        <v>0</v>
      </c>
      <c r="P736" s="27">
        <f t="shared" ref="P736" si="750">F736*O736</f>
        <v>0</v>
      </c>
      <c r="Q736" s="27">
        <f t="shared" ref="Q736" si="751">I736+P736</f>
        <v>0</v>
      </c>
      <c r="R736" s="71"/>
    </row>
    <row r="737" spans="1:18" x14ac:dyDescent="0.2">
      <c r="B737" s="70" t="str">
        <f>IF(F737&lt;&gt;"",1+MAX($B$22:B736),"")</f>
        <v/>
      </c>
      <c r="C737" s="141"/>
      <c r="D737" s="13"/>
      <c r="E737" s="33"/>
      <c r="F737" s="58"/>
      <c r="G737" s="27"/>
      <c r="H737" s="27"/>
      <c r="I737" s="27"/>
      <c r="J737" s="25"/>
      <c r="K737" s="16"/>
      <c r="L737" s="16"/>
      <c r="M737" s="27"/>
      <c r="N737" s="27"/>
      <c r="O737" s="27"/>
      <c r="P737" s="27"/>
      <c r="Q737" s="27"/>
      <c r="R737" s="71"/>
    </row>
    <row r="738" spans="1:18" x14ac:dyDescent="0.2">
      <c r="A738" s="17" t="s">
        <v>123</v>
      </c>
      <c r="B738" s="96" t="str">
        <f>IF(F738&lt;&gt;"",1+MAX($B$22:B737),"")</f>
        <v/>
      </c>
      <c r="C738" s="141"/>
      <c r="D738" s="100" t="s">
        <v>125</v>
      </c>
      <c r="E738" s="33"/>
      <c r="F738" s="58"/>
      <c r="G738" s="27"/>
      <c r="H738" s="27"/>
      <c r="I738" s="27"/>
      <c r="J738" s="25"/>
      <c r="K738" s="16"/>
      <c r="L738" s="16"/>
      <c r="M738" s="27"/>
      <c r="N738" s="27"/>
      <c r="O738" s="27"/>
      <c r="P738" s="27"/>
      <c r="Q738" s="27"/>
      <c r="R738" s="71"/>
    </row>
    <row r="739" spans="1:18" x14ac:dyDescent="0.2">
      <c r="B739" s="70">
        <f>IF(F739&lt;&gt;"",1+MAX($B$22:B738),"")</f>
        <v>399</v>
      </c>
      <c r="C739" s="145"/>
      <c r="D739" s="96" t="s">
        <v>124</v>
      </c>
      <c r="E739" s="97" t="s">
        <v>114</v>
      </c>
      <c r="F739" s="95">
        <f>23.5-11.9</f>
        <v>11.6</v>
      </c>
      <c r="G739" s="27"/>
      <c r="H739" s="27">
        <f t="shared" ref="H739" si="752">G739*$T$2</f>
        <v>0</v>
      </c>
      <c r="I739" s="27">
        <f t="shared" ref="I739" si="753">F739*H739</f>
        <v>0</v>
      </c>
      <c r="J739" s="25"/>
      <c r="K739" s="16">
        <f t="shared" ref="K739" si="754">F739*J739</f>
        <v>0</v>
      </c>
      <c r="L739" s="16"/>
      <c r="M739" s="27"/>
      <c r="N739" s="27">
        <f t="shared" ref="N739" si="755">M739*$U$2</f>
        <v>0</v>
      </c>
      <c r="O739" s="27">
        <f t="shared" ref="O739" si="756">J739*N739</f>
        <v>0</v>
      </c>
      <c r="P739" s="27">
        <f t="shared" ref="P739" si="757">F739*O739</f>
        <v>0</v>
      </c>
      <c r="Q739" s="27">
        <f t="shared" ref="Q739" si="758">I739+P739</f>
        <v>0</v>
      </c>
      <c r="R739" s="71"/>
    </row>
    <row r="740" spans="1:18" x14ac:dyDescent="0.2">
      <c r="B740" s="70" t="str">
        <f>IF(F740&lt;&gt;"",1+MAX($B$22:B725),"")</f>
        <v/>
      </c>
      <c r="C740" s="89"/>
      <c r="D740" s="13"/>
      <c r="E740" s="33"/>
      <c r="F740" s="58"/>
      <c r="G740" s="27"/>
      <c r="H740" s="27">
        <f t="shared" si="717"/>
        <v>0</v>
      </c>
      <c r="I740" s="27">
        <f t="shared" si="718"/>
        <v>0</v>
      </c>
      <c r="J740" s="25"/>
      <c r="K740" s="16">
        <f t="shared" si="719"/>
        <v>0</v>
      </c>
      <c r="L740" s="16"/>
      <c r="M740" s="27"/>
      <c r="N740" s="27">
        <f t="shared" si="720"/>
        <v>0</v>
      </c>
      <c r="O740" s="27">
        <f t="shared" si="721"/>
        <v>0</v>
      </c>
      <c r="P740" s="27">
        <f t="shared" si="722"/>
        <v>0</v>
      </c>
      <c r="Q740" s="27">
        <f t="shared" si="723"/>
        <v>0</v>
      </c>
      <c r="R740" s="71"/>
    </row>
  </sheetData>
  <mergeCells count="123">
    <mergeCell ref="C643:C644"/>
    <mergeCell ref="C647:C650"/>
    <mergeCell ref="C653:C657"/>
    <mergeCell ref="C660:C662"/>
    <mergeCell ref="C505:C530"/>
    <mergeCell ref="C730:C739"/>
    <mergeCell ref="C160:C161"/>
    <mergeCell ref="E481:G481"/>
    <mergeCell ref="K481:N481"/>
    <mergeCell ref="C487:C501"/>
    <mergeCell ref="C534:C535"/>
    <mergeCell ref="C538:C542"/>
    <mergeCell ref="E544:G544"/>
    <mergeCell ref="K544:N544"/>
    <mergeCell ref="C547:C548"/>
    <mergeCell ref="C554:C555"/>
    <mergeCell ref="C558:C563"/>
    <mergeCell ref="C566:C567"/>
    <mergeCell ref="C570:C573"/>
    <mergeCell ref="C422:C423"/>
    <mergeCell ref="C429:C433"/>
    <mergeCell ref="C437:C473"/>
    <mergeCell ref="C384:C385"/>
    <mergeCell ref="C342:C346"/>
    <mergeCell ref="C330:C339"/>
    <mergeCell ref="C284:C325"/>
    <mergeCell ref="C96:C97"/>
    <mergeCell ref="C390:C400"/>
    <mergeCell ref="C164:C165"/>
    <mergeCell ref="C250:C255"/>
    <mergeCell ref="C261:C262"/>
    <mergeCell ref="C265:C266"/>
    <mergeCell ref="C269:C274"/>
    <mergeCell ref="C236:C237"/>
    <mergeCell ref="C168:C169"/>
    <mergeCell ref="C138:C148"/>
    <mergeCell ref="C129:C130"/>
    <mergeCell ref="C226:C227"/>
    <mergeCell ref="C151:C154"/>
    <mergeCell ref="C174:C223"/>
    <mergeCell ref="C119:C123"/>
    <mergeCell ref="C100:C102"/>
    <mergeCell ref="C109:C110"/>
    <mergeCell ref="E476:G476"/>
    <mergeCell ref="K476:N476"/>
    <mergeCell ref="K65:N65"/>
    <mergeCell ref="E133:G133"/>
    <mergeCell ref="K133:N133"/>
    <mergeCell ref="E171:G171"/>
    <mergeCell ref="K171:N171"/>
    <mergeCell ref="C677:C727"/>
    <mergeCell ref="E664:G664"/>
    <mergeCell ref="K664:N664"/>
    <mergeCell ref="E672:G672"/>
    <mergeCell ref="K672:N672"/>
    <mergeCell ref="C576:C578"/>
    <mergeCell ref="E581:G581"/>
    <mergeCell ref="K581:N581"/>
    <mergeCell ref="C588:C607"/>
    <mergeCell ref="C610:C620"/>
    <mergeCell ref="C623:C632"/>
    <mergeCell ref="C635:C640"/>
    <mergeCell ref="C349:C352"/>
    <mergeCell ref="C371:C377"/>
    <mergeCell ref="C357:C366"/>
    <mergeCell ref="C418:C419"/>
    <mergeCell ref="C407:C414"/>
    <mergeCell ref="I10:P10"/>
    <mergeCell ref="I11:P11"/>
    <mergeCell ref="I12:P12"/>
    <mergeCell ref="I13:P13"/>
    <mergeCell ref="I14:P14"/>
    <mergeCell ref="E247:G247"/>
    <mergeCell ref="K247:N247"/>
    <mergeCell ref="E279:G279"/>
    <mergeCell ref="K426:N426"/>
    <mergeCell ref="K25:N25"/>
    <mergeCell ref="E54:G54"/>
    <mergeCell ref="K54:N54"/>
    <mergeCell ref="E387:G387"/>
    <mergeCell ref="K387:N387"/>
    <mergeCell ref="E426:G426"/>
    <mergeCell ref="K279:N279"/>
    <mergeCell ref="E65:G65"/>
    <mergeCell ref="T12:X12"/>
    <mergeCell ref="T13:X13"/>
    <mergeCell ref="J15:R15"/>
    <mergeCell ref="J16:R17"/>
    <mergeCell ref="E15:I15"/>
    <mergeCell ref="E16:I17"/>
    <mergeCell ref="B16:C17"/>
    <mergeCell ref="B15:C15"/>
    <mergeCell ref="T7:X7"/>
    <mergeCell ref="T9:X9"/>
    <mergeCell ref="T10:X10"/>
    <mergeCell ref="T11:X11"/>
    <mergeCell ref="B2:R2"/>
    <mergeCell ref="B18:B19"/>
    <mergeCell ref="E18:E19"/>
    <mergeCell ref="D18:D19"/>
    <mergeCell ref="G18:I18"/>
    <mergeCell ref="I3:R3"/>
    <mergeCell ref="R18:R19"/>
    <mergeCell ref="J18:P18"/>
    <mergeCell ref="Q18:Q19"/>
    <mergeCell ref="C18:C19"/>
    <mergeCell ref="I5:P5"/>
    <mergeCell ref="I6:P6"/>
    <mergeCell ref="I4:R4"/>
    <mergeCell ref="I7:P7"/>
    <mergeCell ref="I8:P8"/>
    <mergeCell ref="I9:P9"/>
    <mergeCell ref="B3:H3"/>
    <mergeCell ref="B4:H4"/>
    <mergeCell ref="C105:C106"/>
    <mergeCell ref="C240:C242"/>
    <mergeCell ref="C30:C37"/>
    <mergeCell ref="C85:C87"/>
    <mergeCell ref="C68:C76"/>
    <mergeCell ref="C40:C46"/>
    <mergeCell ref="C79:C82"/>
    <mergeCell ref="E25:G25"/>
    <mergeCell ref="F18:F19"/>
  </mergeCells>
  <phoneticPr fontId="0" type="noConversion"/>
  <printOptions horizontalCentered="1"/>
  <pageMargins left="0.25" right="0.25" top="0.375" bottom="0.375" header="0.25" footer="0.25"/>
  <pageSetup paperSize="9" scale="59" fitToHeight="0" orientation="landscape" horizontalDpi="300" verticalDpi="300" r:id="rId1"/>
  <headerFooter alignWithMargins="0">
    <oddFooter>&amp;R&amp;"Arial,Bold"&amp;P of &amp;N</oddFooter>
  </headerFooter>
  <ignoredErrors>
    <ignoredError sqref="O475:O476 H480:I480 O66 H66 H25 O25 O671 H671 O678 H678 O684 H684 O725 H725 H673 O673 H75:H76 O75:O76 H664:H665 O664:O665 H124 O124 H475:I477 H426:I427 O426:O42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22A541D9-EA25-49FC-A400-937E8E26C1A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Estimate Sheet</vt:lpstr>
      <vt:lpstr>'Detailed Estimate Sheet'!Print_Area</vt:lpstr>
      <vt:lpstr>'Detailed Estimate Sheet'!Print_Titles</vt:lpstr>
    </vt:vector>
  </TitlesOfParts>
  <LinksUpToDate>false</LinksUpToDate>
  <SharedDoc>false</SharedDoc>
  <HyperlinkBase>www.4Clicks.com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Ahmed Yasoob</cp:lastModifiedBy>
  <cp:lastPrinted>2021-03-26T10:51:37Z</cp:lastPrinted>
  <dcterms:created xsi:type="dcterms:W3CDTF">1998-02-12T14:30:11Z</dcterms:created>
  <dcterms:modified xsi:type="dcterms:W3CDTF">2021-07-17T20:52:36Z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{22A541D9-EA25-49FC-A400-937E8E26C1AA}</vt:lpwstr>
  </property>
  <property fmtid="{D5CDD505-2E9C-101B-9397-08002B2CF9AE}" pid="5" name="PS9Connected">
    <vt:bool>true</vt:bool>
  </property>
</Properties>
</file>