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 filterPrivacy="1"/>
  <xr:revisionPtr revIDLastSave="0" documentId="13_ncr:1_{5667CE68-E5CB-4BA0-BE74-23D97D900A45}" xr6:coauthVersionLast="47" xr6:coauthVersionMax="47" xr10:uidLastSave="{00000000-0000-0000-0000-000000000000}"/>
  <bookViews>
    <workbookView xWindow="20370" yWindow="-120" windowWidth="20730" windowHeight="11160" xr2:uid="{00000000-000D-0000-FFFF-FFFF00000000}"/>
  </bookViews>
  <sheets>
    <sheet name="Estimate" sheetId="1" r:id="rId1"/>
  </sheets>
  <definedNames>
    <definedName name="_xlnm.Print_Area" localSheetId="0">Estimate!$A$1:$N$326</definedName>
    <definedName name="_xlnm.Print_Titles" localSheetId="0">Estimate!$1:$4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289" i="1" l="1"/>
  <c r="G254" i="1"/>
  <c r="N287" i="1"/>
  <c r="J287" i="1"/>
  <c r="G287" i="1"/>
  <c r="G224" i="1"/>
  <c r="G178" i="1"/>
  <c r="G101" i="1"/>
  <c r="G32" i="1"/>
  <c r="C213" i="1"/>
  <c r="E213" i="1" s="1"/>
  <c r="H213" i="1" s="1"/>
  <c r="C212" i="1"/>
  <c r="E212" i="1" s="1"/>
  <c r="C211" i="1"/>
  <c r="E211" i="1" s="1"/>
  <c r="K211" i="1" s="1"/>
  <c r="C210" i="1"/>
  <c r="E210" i="1" s="1"/>
  <c r="J46" i="1"/>
  <c r="G46" i="1"/>
  <c r="C111" i="1"/>
  <c r="E111" i="1" s="1"/>
  <c r="C110" i="1"/>
  <c r="E110" i="1" s="1"/>
  <c r="C109" i="1"/>
  <c r="E109" i="1" s="1"/>
  <c r="K109" i="1" s="1"/>
  <c r="C108" i="1"/>
  <c r="E108" i="1" s="1"/>
  <c r="C107" i="1"/>
  <c r="E107" i="1" s="1"/>
  <c r="E28" i="1"/>
  <c r="H28" i="1" s="1"/>
  <c r="E27" i="1"/>
  <c r="K27" i="1" s="1"/>
  <c r="E25" i="1"/>
  <c r="H25" i="1" s="1"/>
  <c r="H210" i="1" l="1"/>
  <c r="K210" i="1"/>
  <c r="K212" i="1"/>
  <c r="H212" i="1"/>
  <c r="H211" i="1"/>
  <c r="K213" i="1"/>
  <c r="K25" i="1"/>
  <c r="H27" i="1"/>
  <c r="K28" i="1"/>
  <c r="H107" i="1"/>
  <c r="K107" i="1"/>
  <c r="K110" i="1"/>
  <c r="H110" i="1"/>
  <c r="K108" i="1"/>
  <c r="H108" i="1"/>
  <c r="H111" i="1"/>
  <c r="K111" i="1"/>
  <c r="H109" i="1"/>
  <c r="M30" i="1"/>
  <c r="E26" i="1"/>
  <c r="H26" i="1" s="1"/>
  <c r="E23" i="1"/>
  <c r="K23" i="1" s="1"/>
  <c r="E24" i="1"/>
  <c r="H24" i="1" s="1"/>
  <c r="E20" i="1"/>
  <c r="K20" i="1" s="1"/>
  <c r="E19" i="1"/>
  <c r="H19" i="1" s="1"/>
  <c r="E18" i="1"/>
  <c r="K18" i="1" s="1"/>
  <c r="E17" i="1"/>
  <c r="H17" i="1" s="1"/>
  <c r="E16" i="1"/>
  <c r="K16" i="1" s="1"/>
  <c r="E36" i="1"/>
  <c r="K26" i="1" l="1"/>
  <c r="H16" i="1"/>
  <c r="K24" i="1"/>
  <c r="H18" i="1"/>
  <c r="H20" i="1"/>
  <c r="K17" i="1"/>
  <c r="H23" i="1"/>
  <c r="K19" i="1"/>
  <c r="H36" i="1"/>
  <c r="K36" i="1"/>
  <c r="E14" i="1" l="1"/>
  <c r="H14" i="1" s="1"/>
  <c r="K14" i="1" l="1"/>
  <c r="E8" i="1"/>
  <c r="E13" i="1"/>
  <c r="E9" i="1"/>
  <c r="K8" i="1" l="1"/>
  <c r="H8" i="1"/>
  <c r="H9" i="1"/>
  <c r="K9" i="1"/>
  <c r="K13" i="1"/>
  <c r="H13" i="1"/>
  <c r="E7" i="1"/>
  <c r="K7" i="1" s="1"/>
  <c r="E12" i="1"/>
  <c r="H12" i="1" s="1"/>
  <c r="E15" i="1"/>
  <c r="H15" i="1" s="1"/>
  <c r="K15" i="1" l="1"/>
  <c r="K12" i="1"/>
  <c r="H7" i="1"/>
  <c r="L297" i="1" l="1"/>
  <c r="L296" i="1"/>
  <c r="L295" i="1"/>
  <c r="E285" i="1"/>
  <c r="K285" i="1" s="1"/>
  <c r="E284" i="1"/>
  <c r="E283" i="1"/>
  <c r="H283" i="1" s="1"/>
  <c r="E282" i="1"/>
  <c r="H282" i="1" s="1"/>
  <c r="E281" i="1"/>
  <c r="K281" i="1" s="1"/>
  <c r="E280" i="1"/>
  <c r="H280" i="1" s="1"/>
  <c r="E279" i="1"/>
  <c r="H279" i="1" s="1"/>
  <c r="E278" i="1"/>
  <c r="E277" i="1"/>
  <c r="K277" i="1" s="1"/>
  <c r="E276" i="1"/>
  <c r="K276" i="1" s="1"/>
  <c r="E275" i="1"/>
  <c r="H275" i="1" s="1"/>
  <c r="E274" i="1"/>
  <c r="K274" i="1" s="1"/>
  <c r="E273" i="1"/>
  <c r="E272" i="1"/>
  <c r="E271" i="1"/>
  <c r="H271" i="1" s="1"/>
  <c r="E270" i="1"/>
  <c r="H270" i="1" s="1"/>
  <c r="E267" i="1"/>
  <c r="K267" i="1" s="1"/>
  <c r="E266" i="1"/>
  <c r="H266" i="1" s="1"/>
  <c r="E265" i="1"/>
  <c r="H265" i="1" s="1"/>
  <c r="E264" i="1"/>
  <c r="H264" i="1" s="1"/>
  <c r="E263" i="1"/>
  <c r="K263" i="1" s="1"/>
  <c r="E260" i="1"/>
  <c r="H260" i="1" s="1"/>
  <c r="E259" i="1"/>
  <c r="H259" i="1" s="1"/>
  <c r="E258" i="1"/>
  <c r="K258" i="1" s="1"/>
  <c r="E252" i="1"/>
  <c r="H252" i="1" s="1"/>
  <c r="E251" i="1"/>
  <c r="K251" i="1" s="1"/>
  <c r="E250" i="1"/>
  <c r="E249" i="1"/>
  <c r="K249" i="1" s="1"/>
  <c r="E248" i="1"/>
  <c r="E245" i="1"/>
  <c r="K245" i="1" s="1"/>
  <c r="C244" i="1"/>
  <c r="E244" i="1" s="1"/>
  <c r="C243" i="1"/>
  <c r="E243" i="1" s="1"/>
  <c r="C242" i="1"/>
  <c r="E242" i="1" s="1"/>
  <c r="K242" i="1" s="1"/>
  <c r="C241" i="1"/>
  <c r="E241" i="1" s="1"/>
  <c r="E240" i="1"/>
  <c r="K240" i="1" s="1"/>
  <c r="E239" i="1"/>
  <c r="K239" i="1" s="1"/>
  <c r="C238" i="1"/>
  <c r="E238" i="1" s="1"/>
  <c r="C237" i="1"/>
  <c r="E237" i="1" s="1"/>
  <c r="C236" i="1"/>
  <c r="E236" i="1" s="1"/>
  <c r="K236" i="1" s="1"/>
  <c r="C235" i="1"/>
  <c r="E235" i="1" s="1"/>
  <c r="E234" i="1"/>
  <c r="K234" i="1" s="1"/>
  <c r="E233" i="1"/>
  <c r="H233" i="1" s="1"/>
  <c r="C232" i="1"/>
  <c r="E232" i="1" s="1"/>
  <c r="H232" i="1" s="1"/>
  <c r="C231" i="1"/>
  <c r="E231" i="1" s="1"/>
  <c r="C230" i="1"/>
  <c r="E230" i="1" s="1"/>
  <c r="C229" i="1"/>
  <c r="E229" i="1" s="1"/>
  <c r="E228" i="1"/>
  <c r="H228" i="1" s="1"/>
  <c r="M222" i="1"/>
  <c r="E220" i="1"/>
  <c r="H220" i="1" s="1"/>
  <c r="E219" i="1"/>
  <c r="K219" i="1" s="1"/>
  <c r="C218" i="1"/>
  <c r="E218" i="1" s="1"/>
  <c r="H218" i="1" s="1"/>
  <c r="C217" i="1"/>
  <c r="E217" i="1" s="1"/>
  <c r="C216" i="1"/>
  <c r="E216" i="1" s="1"/>
  <c r="K216" i="1" s="1"/>
  <c r="C215" i="1"/>
  <c r="E215" i="1" s="1"/>
  <c r="E214" i="1"/>
  <c r="K214" i="1" s="1"/>
  <c r="E209" i="1"/>
  <c r="H209" i="1" s="1"/>
  <c r="E208" i="1"/>
  <c r="E207" i="1"/>
  <c r="H207" i="1" s="1"/>
  <c r="E206" i="1"/>
  <c r="K206" i="1" s="1"/>
  <c r="E205" i="1"/>
  <c r="E204" i="1"/>
  <c r="K204" i="1" s="1"/>
  <c r="E203" i="1"/>
  <c r="H203" i="1" s="1"/>
  <c r="E200" i="1"/>
  <c r="E199" i="1"/>
  <c r="E198" i="1"/>
  <c r="H198" i="1" s="1"/>
  <c r="E197" i="1"/>
  <c r="K197" i="1" s="1"/>
  <c r="E196" i="1"/>
  <c r="E195" i="1"/>
  <c r="K195" i="1" s="1"/>
  <c r="E194" i="1"/>
  <c r="H194" i="1" s="1"/>
  <c r="E193" i="1"/>
  <c r="K193" i="1" s="1"/>
  <c r="E192" i="1"/>
  <c r="H192" i="1" s="1"/>
  <c r="E191" i="1"/>
  <c r="E190" i="1"/>
  <c r="H190" i="1" s="1"/>
  <c r="E189" i="1"/>
  <c r="K189" i="1" s="1"/>
  <c r="E188" i="1"/>
  <c r="E187" i="1"/>
  <c r="K187" i="1" s="1"/>
  <c r="E186" i="1"/>
  <c r="K186" i="1" s="1"/>
  <c r="E185" i="1"/>
  <c r="K185" i="1" s="1"/>
  <c r="E184" i="1"/>
  <c r="K184" i="1" s="1"/>
  <c r="E183" i="1"/>
  <c r="E182" i="1"/>
  <c r="E176" i="1"/>
  <c r="H176" i="1" s="1"/>
  <c r="E175" i="1"/>
  <c r="K175" i="1" s="1"/>
  <c r="E174" i="1"/>
  <c r="H174" i="1" s="1"/>
  <c r="E173" i="1"/>
  <c r="K173" i="1" s="1"/>
  <c r="E172" i="1"/>
  <c r="H172" i="1" s="1"/>
  <c r="E171" i="1"/>
  <c r="K171" i="1" s="1"/>
  <c r="E170" i="1"/>
  <c r="H170" i="1" s="1"/>
  <c r="E169" i="1"/>
  <c r="K169" i="1" s="1"/>
  <c r="E168" i="1"/>
  <c r="H168" i="1" s="1"/>
  <c r="E167" i="1"/>
  <c r="K167" i="1" s="1"/>
  <c r="E166" i="1"/>
  <c r="H166" i="1" s="1"/>
  <c r="C165" i="1"/>
  <c r="E165" i="1" s="1"/>
  <c r="C164" i="1"/>
  <c r="E164" i="1" s="1"/>
  <c r="H164" i="1" s="1"/>
  <c r="C163" i="1"/>
  <c r="E163" i="1" s="1"/>
  <c r="K163" i="1" s="1"/>
  <c r="C162" i="1"/>
  <c r="E162" i="1" s="1"/>
  <c r="C161" i="1"/>
  <c r="E161" i="1" s="1"/>
  <c r="E160" i="1"/>
  <c r="K160" i="1" s="1"/>
  <c r="C159" i="1"/>
  <c r="E159" i="1" s="1"/>
  <c r="K159" i="1" s="1"/>
  <c r="C158" i="1"/>
  <c r="E158" i="1" s="1"/>
  <c r="C157" i="1"/>
  <c r="E157" i="1" s="1"/>
  <c r="H157" i="1" s="1"/>
  <c r="C156" i="1"/>
  <c r="E156" i="1" s="1"/>
  <c r="K156" i="1" s="1"/>
  <c r="C155" i="1"/>
  <c r="E155" i="1" s="1"/>
  <c r="K155" i="1" s="1"/>
  <c r="E154" i="1"/>
  <c r="K154" i="1" s="1"/>
  <c r="C153" i="1"/>
  <c r="E153" i="1" s="1"/>
  <c r="K153" i="1" s="1"/>
  <c r="C152" i="1"/>
  <c r="E152" i="1" s="1"/>
  <c r="K152" i="1" s="1"/>
  <c r="C151" i="1"/>
  <c r="E151" i="1" s="1"/>
  <c r="C150" i="1"/>
  <c r="E150" i="1" s="1"/>
  <c r="H150" i="1" s="1"/>
  <c r="E149" i="1"/>
  <c r="H149" i="1" s="1"/>
  <c r="E148" i="1"/>
  <c r="K148" i="1" s="1"/>
  <c r="C147" i="1"/>
  <c r="E147" i="1" s="1"/>
  <c r="C146" i="1"/>
  <c r="E146" i="1" s="1"/>
  <c r="C145" i="1"/>
  <c r="E145" i="1" s="1"/>
  <c r="C144" i="1"/>
  <c r="E144" i="1" s="1"/>
  <c r="H144" i="1" s="1"/>
  <c r="C143" i="1"/>
  <c r="E143" i="1" s="1"/>
  <c r="K143" i="1" s="1"/>
  <c r="E142" i="1"/>
  <c r="H142" i="1" s="1"/>
  <c r="C141" i="1"/>
  <c r="E141" i="1" s="1"/>
  <c r="H141" i="1" s="1"/>
  <c r="C140" i="1"/>
  <c r="E140" i="1" s="1"/>
  <c r="K140" i="1" s="1"/>
  <c r="C139" i="1"/>
  <c r="E139" i="1" s="1"/>
  <c r="C138" i="1"/>
  <c r="E138" i="1" s="1"/>
  <c r="C137" i="1"/>
  <c r="E137" i="1" s="1"/>
  <c r="H137" i="1" s="1"/>
  <c r="E136" i="1"/>
  <c r="K136" i="1" s="1"/>
  <c r="C135" i="1"/>
  <c r="E135" i="1" s="1"/>
  <c r="C134" i="1"/>
  <c r="E134" i="1" s="1"/>
  <c r="C133" i="1"/>
  <c r="E133" i="1" s="1"/>
  <c r="K133" i="1" s="1"/>
  <c r="C132" i="1"/>
  <c r="E132" i="1" s="1"/>
  <c r="K132" i="1" s="1"/>
  <c r="C131" i="1"/>
  <c r="E131" i="1" s="1"/>
  <c r="E130" i="1"/>
  <c r="H130" i="1" s="1"/>
  <c r="C129" i="1"/>
  <c r="E129" i="1" s="1"/>
  <c r="K129" i="1" s="1"/>
  <c r="C128" i="1"/>
  <c r="E128" i="1" s="1"/>
  <c r="C127" i="1"/>
  <c r="E127" i="1" s="1"/>
  <c r="C126" i="1"/>
  <c r="E126" i="1" s="1"/>
  <c r="K126" i="1" s="1"/>
  <c r="C125" i="1"/>
  <c r="E125" i="1" s="1"/>
  <c r="K125" i="1" s="1"/>
  <c r="E124" i="1"/>
  <c r="K124" i="1" s="1"/>
  <c r="C123" i="1"/>
  <c r="E123" i="1" s="1"/>
  <c r="K123" i="1" s="1"/>
  <c r="C122" i="1"/>
  <c r="E122" i="1" s="1"/>
  <c r="C121" i="1"/>
  <c r="E121" i="1" s="1"/>
  <c r="C120" i="1"/>
  <c r="E120" i="1" s="1"/>
  <c r="H120" i="1" s="1"/>
  <c r="C119" i="1"/>
  <c r="E119" i="1" s="1"/>
  <c r="K119" i="1" s="1"/>
  <c r="E118" i="1"/>
  <c r="K118" i="1" s="1"/>
  <c r="C117" i="1"/>
  <c r="E117" i="1" s="1"/>
  <c r="H117" i="1" s="1"/>
  <c r="C116" i="1"/>
  <c r="E116" i="1" s="1"/>
  <c r="K116" i="1" s="1"/>
  <c r="C115" i="1"/>
  <c r="E115" i="1" s="1"/>
  <c r="K115" i="1" s="1"/>
  <c r="C114" i="1"/>
  <c r="E114" i="1" s="1"/>
  <c r="C113" i="1"/>
  <c r="E113" i="1" s="1"/>
  <c r="E112" i="1"/>
  <c r="K112" i="1" s="1"/>
  <c r="E106" i="1"/>
  <c r="E99" i="1"/>
  <c r="H99" i="1" s="1"/>
  <c r="E98" i="1"/>
  <c r="H98" i="1" s="1"/>
  <c r="E97" i="1"/>
  <c r="K97" i="1" s="1"/>
  <c r="E96" i="1"/>
  <c r="H96" i="1" s="1"/>
  <c r="E95" i="1"/>
  <c r="H95" i="1" s="1"/>
  <c r="E94" i="1"/>
  <c r="K94" i="1" s="1"/>
  <c r="E93" i="1"/>
  <c r="K93" i="1" s="1"/>
  <c r="E92" i="1"/>
  <c r="K92" i="1" s="1"/>
  <c r="E91" i="1"/>
  <c r="E90" i="1"/>
  <c r="E89" i="1"/>
  <c r="K89" i="1" s="1"/>
  <c r="E88" i="1"/>
  <c r="K88" i="1" s="1"/>
  <c r="C85" i="1"/>
  <c r="E85" i="1" s="1"/>
  <c r="K85" i="1" s="1"/>
  <c r="C84" i="1"/>
  <c r="E84" i="1" s="1"/>
  <c r="C83" i="1"/>
  <c r="E83" i="1" s="1"/>
  <c r="H83" i="1" s="1"/>
  <c r="C82" i="1"/>
  <c r="E82" i="1" s="1"/>
  <c r="E81" i="1"/>
  <c r="K81" i="1" s="1"/>
  <c r="C80" i="1"/>
  <c r="E80" i="1" s="1"/>
  <c r="K80" i="1" s="1"/>
  <c r="C79" i="1"/>
  <c r="E79" i="1" s="1"/>
  <c r="C78" i="1"/>
  <c r="E78" i="1" s="1"/>
  <c r="C77" i="1"/>
  <c r="E77" i="1" s="1"/>
  <c r="C76" i="1"/>
  <c r="E76" i="1" s="1"/>
  <c r="E75" i="1"/>
  <c r="K75" i="1" s="1"/>
  <c r="E74" i="1"/>
  <c r="H74" i="1" s="1"/>
  <c r="E73" i="1"/>
  <c r="K73" i="1" s="1"/>
  <c r="E72" i="1"/>
  <c r="H72" i="1" s="1"/>
  <c r="E71" i="1"/>
  <c r="K71" i="1" s="1"/>
  <c r="C70" i="1"/>
  <c r="E70" i="1" s="1"/>
  <c r="C69" i="1"/>
  <c r="E69" i="1" s="1"/>
  <c r="C68" i="1"/>
  <c r="E68" i="1" s="1"/>
  <c r="C67" i="1"/>
  <c r="E67" i="1" s="1"/>
  <c r="K67" i="1" s="1"/>
  <c r="E66" i="1"/>
  <c r="C65" i="1"/>
  <c r="E65" i="1" s="1"/>
  <c r="C64" i="1"/>
  <c r="E64" i="1" s="1"/>
  <c r="K64" i="1" s="1"/>
  <c r="C63" i="1"/>
  <c r="E63" i="1" s="1"/>
  <c r="C62" i="1"/>
  <c r="E62" i="1" s="1"/>
  <c r="C61" i="1"/>
  <c r="E61" i="1" s="1"/>
  <c r="E60" i="1"/>
  <c r="K60" i="1" s="1"/>
  <c r="E59" i="1"/>
  <c r="C58" i="1"/>
  <c r="E58" i="1" s="1"/>
  <c r="K58" i="1" s="1"/>
  <c r="C57" i="1"/>
  <c r="E57" i="1" s="1"/>
  <c r="C56" i="1"/>
  <c r="E56" i="1" s="1"/>
  <c r="C55" i="1"/>
  <c r="E55" i="1" s="1"/>
  <c r="C54" i="1"/>
  <c r="E54" i="1" s="1"/>
  <c r="K54" i="1" s="1"/>
  <c r="E53" i="1"/>
  <c r="K53" i="1" s="1"/>
  <c r="C52" i="1"/>
  <c r="E52" i="1" s="1"/>
  <c r="C51" i="1"/>
  <c r="E51" i="1" s="1"/>
  <c r="K51" i="1" s="1"/>
  <c r="C50" i="1"/>
  <c r="E50" i="1" s="1"/>
  <c r="C49" i="1"/>
  <c r="E49" i="1" s="1"/>
  <c r="E48" i="1"/>
  <c r="K48" i="1" s="1"/>
  <c r="E47" i="1"/>
  <c r="H47" i="1" s="1"/>
  <c r="E46" i="1"/>
  <c r="K46" i="1" s="1"/>
  <c r="C43" i="1"/>
  <c r="E43" i="1" s="1"/>
  <c r="H43" i="1" s="1"/>
  <c r="C40" i="1"/>
  <c r="E40" i="1" s="1"/>
  <c r="C39" i="1"/>
  <c r="E39" i="1" s="1"/>
  <c r="C38" i="1"/>
  <c r="E38" i="1" s="1"/>
  <c r="K38" i="1" s="1"/>
  <c r="C37" i="1"/>
  <c r="E37" i="1" s="1"/>
  <c r="K98" i="1" l="1"/>
  <c r="K266" i="1"/>
  <c r="H184" i="1"/>
  <c r="H186" i="1"/>
  <c r="K270" i="1"/>
  <c r="K96" i="1"/>
  <c r="H92" i="1"/>
  <c r="H94" i="1"/>
  <c r="K130" i="1"/>
  <c r="K264" i="1"/>
  <c r="K282" i="1"/>
  <c r="K72" i="1"/>
  <c r="H154" i="1"/>
  <c r="H160" i="1"/>
  <c r="K209" i="1"/>
  <c r="K260" i="1"/>
  <c r="K280" i="1"/>
  <c r="K141" i="1"/>
  <c r="H193" i="1"/>
  <c r="H240" i="1"/>
  <c r="K74" i="1"/>
  <c r="H73" i="1"/>
  <c r="K95" i="1"/>
  <c r="K99" i="1"/>
  <c r="K164" i="1"/>
  <c r="K170" i="1"/>
  <c r="H214" i="1"/>
  <c r="K220" i="1"/>
  <c r="H239" i="1"/>
  <c r="K271" i="1"/>
  <c r="H274" i="1"/>
  <c r="H276" i="1"/>
  <c r="K279" i="1"/>
  <c r="K283" i="1"/>
  <c r="H88" i="1"/>
  <c r="H136" i="1"/>
  <c r="K142" i="1"/>
  <c r="K192" i="1"/>
  <c r="K233" i="1"/>
  <c r="H91" i="1"/>
  <c r="K91" i="1"/>
  <c r="H127" i="1"/>
  <c r="K127" i="1"/>
  <c r="K273" i="1"/>
  <c r="H273" i="1"/>
  <c r="H278" i="1"/>
  <c r="K278" i="1"/>
  <c r="H113" i="1"/>
  <c r="K113" i="1"/>
  <c r="H238" i="1"/>
  <c r="K238" i="1"/>
  <c r="H200" i="1"/>
  <c r="K200" i="1"/>
  <c r="H248" i="1"/>
  <c r="K248" i="1"/>
  <c r="H183" i="1"/>
  <c r="K183" i="1"/>
  <c r="H75" i="1"/>
  <c r="K90" i="1"/>
  <c r="H90" i="1"/>
  <c r="H106" i="1"/>
  <c r="K106" i="1"/>
  <c r="K182" i="1"/>
  <c r="H182" i="1"/>
  <c r="K272" i="1"/>
  <c r="H272" i="1"/>
  <c r="K284" i="1"/>
  <c r="H284" i="1"/>
  <c r="H171" i="1"/>
  <c r="H204" i="1"/>
  <c r="H234" i="1"/>
  <c r="H245" i="1"/>
  <c r="H258" i="1"/>
  <c r="K275" i="1"/>
  <c r="H281" i="1"/>
  <c r="K168" i="1"/>
  <c r="K176" i="1"/>
  <c r="K194" i="1"/>
  <c r="I299" i="1"/>
  <c r="I5" i="1" s="1"/>
  <c r="I273" i="1" s="1"/>
  <c r="K157" i="1"/>
  <c r="K150" i="1"/>
  <c r="K149" i="1"/>
  <c r="H59" i="1"/>
  <c r="K59" i="1"/>
  <c r="H78" i="1"/>
  <c r="K78" i="1"/>
  <c r="K122" i="1"/>
  <c r="H122" i="1"/>
  <c r="K199" i="1"/>
  <c r="H199" i="1"/>
  <c r="H46" i="1"/>
  <c r="H66" i="1"/>
  <c r="K66" i="1"/>
  <c r="H71" i="1"/>
  <c r="K83" i="1"/>
  <c r="H85" i="1"/>
  <c r="H89" i="1"/>
  <c r="H93" i="1"/>
  <c r="H97" i="1"/>
  <c r="H112" i="1"/>
  <c r="H118" i="1"/>
  <c r="H124" i="1"/>
  <c r="H159" i="1"/>
  <c r="H173" i="1"/>
  <c r="H185" i="1"/>
  <c r="H188" i="1"/>
  <c r="K188" i="1"/>
  <c r="H189" i="1"/>
  <c r="K190" i="1"/>
  <c r="K208" i="1"/>
  <c r="H208" i="1"/>
  <c r="H219" i="1"/>
  <c r="K228" i="1"/>
  <c r="H250" i="1"/>
  <c r="K250" i="1"/>
  <c r="H251" i="1"/>
  <c r="K252" i="1"/>
  <c r="K43" i="1"/>
  <c r="H48" i="1"/>
  <c r="K139" i="1"/>
  <c r="H139" i="1"/>
  <c r="K144" i="1"/>
  <c r="K146" i="1"/>
  <c r="H146" i="1"/>
  <c r="H167" i="1"/>
  <c r="K172" i="1"/>
  <c r="H175" i="1"/>
  <c r="H187" i="1"/>
  <c r="H196" i="1"/>
  <c r="K196" i="1"/>
  <c r="H197" i="1"/>
  <c r="K198" i="1"/>
  <c r="K203" i="1"/>
  <c r="H249" i="1"/>
  <c r="K259" i="1"/>
  <c r="H263" i="1"/>
  <c r="K265" i="1"/>
  <c r="H267" i="1"/>
  <c r="H277" i="1"/>
  <c r="H285" i="1"/>
  <c r="K47" i="1"/>
  <c r="H134" i="1"/>
  <c r="K134" i="1"/>
  <c r="H148" i="1"/>
  <c r="H155" i="1"/>
  <c r="K162" i="1"/>
  <c r="H162" i="1"/>
  <c r="K166" i="1"/>
  <c r="H169" i="1"/>
  <c r="K174" i="1"/>
  <c r="K191" i="1"/>
  <c r="H191" i="1"/>
  <c r="H195" i="1"/>
  <c r="H205" i="1"/>
  <c r="K205" i="1"/>
  <c r="H206" i="1"/>
  <c r="K207" i="1"/>
  <c r="K230" i="1"/>
  <c r="H230" i="1"/>
  <c r="I19" i="1"/>
  <c r="L19" i="1" s="1"/>
  <c r="M19" i="1" s="1"/>
  <c r="H81" i="1"/>
  <c r="H80" i="1"/>
  <c r="H53" i="1"/>
  <c r="H60" i="1"/>
  <c r="K39" i="1"/>
  <c r="H39" i="1"/>
  <c r="K61" i="1"/>
  <c r="H61" i="1"/>
  <c r="H70" i="1"/>
  <c r="K70" i="1"/>
  <c r="H49" i="1"/>
  <c r="K49" i="1"/>
  <c r="H56" i="1"/>
  <c r="K56" i="1"/>
  <c r="H65" i="1"/>
  <c r="K65" i="1"/>
  <c r="K52" i="1"/>
  <c r="H52" i="1"/>
  <c r="H63" i="1"/>
  <c r="K63" i="1"/>
  <c r="H76" i="1"/>
  <c r="K76" i="1"/>
  <c r="H62" i="1"/>
  <c r="K62" i="1"/>
  <c r="H69" i="1"/>
  <c r="K69" i="1"/>
  <c r="K77" i="1"/>
  <c r="H77" i="1"/>
  <c r="K68" i="1"/>
  <c r="H68" i="1"/>
  <c r="H40" i="1"/>
  <c r="K40" i="1"/>
  <c r="K37" i="1"/>
  <c r="H37" i="1"/>
  <c r="K50" i="1"/>
  <c r="H50" i="1"/>
  <c r="K55" i="1"/>
  <c r="H55" i="1"/>
  <c r="K57" i="1"/>
  <c r="H57" i="1"/>
  <c r="H84" i="1"/>
  <c r="K84" i="1"/>
  <c r="H138" i="1"/>
  <c r="K138" i="1"/>
  <c r="H229" i="1"/>
  <c r="K229" i="1"/>
  <c r="K237" i="1"/>
  <c r="H237" i="1"/>
  <c r="K147" i="1"/>
  <c r="H147" i="1"/>
  <c r="H235" i="1"/>
  <c r="K235" i="1"/>
  <c r="H236" i="1"/>
  <c r="K243" i="1"/>
  <c r="H243" i="1"/>
  <c r="H161" i="1"/>
  <c r="K161" i="1"/>
  <c r="H38" i="1"/>
  <c r="H51" i="1"/>
  <c r="H54" i="1"/>
  <c r="H67" i="1"/>
  <c r="H125" i="1"/>
  <c r="H131" i="1"/>
  <c r="K131" i="1"/>
  <c r="H132" i="1"/>
  <c r="H114" i="1"/>
  <c r="K114" i="1"/>
  <c r="H115" i="1"/>
  <c r="K117" i="1"/>
  <c r="K120" i="1"/>
  <c r="K137" i="1"/>
  <c r="H145" i="1"/>
  <c r="K145" i="1"/>
  <c r="H158" i="1"/>
  <c r="K158" i="1"/>
  <c r="H165" i="1"/>
  <c r="K165" i="1"/>
  <c r="K217" i="1"/>
  <c r="H217" i="1"/>
  <c r="K218" i="1"/>
  <c r="H241" i="1"/>
  <c r="K241" i="1"/>
  <c r="H242" i="1"/>
  <c r="K79" i="1"/>
  <c r="H79" i="1"/>
  <c r="H121" i="1"/>
  <c r="K121" i="1"/>
  <c r="H58" i="1"/>
  <c r="H64" i="1"/>
  <c r="K82" i="1"/>
  <c r="H82" i="1"/>
  <c r="H128" i="1"/>
  <c r="K128" i="1"/>
  <c r="H129" i="1"/>
  <c r="H135" i="1"/>
  <c r="K135" i="1"/>
  <c r="H151" i="1"/>
  <c r="K151" i="1"/>
  <c r="H152" i="1"/>
  <c r="H215" i="1"/>
  <c r="K215" i="1"/>
  <c r="H216" i="1"/>
  <c r="K231" i="1"/>
  <c r="H231" i="1"/>
  <c r="K232" i="1"/>
  <c r="K244" i="1"/>
  <c r="H244" i="1"/>
  <c r="H116" i="1"/>
  <c r="H119" i="1"/>
  <c r="H123" i="1"/>
  <c r="H126" i="1"/>
  <c r="H133" i="1"/>
  <c r="H140" i="1"/>
  <c r="H143" i="1"/>
  <c r="H153" i="1"/>
  <c r="H156" i="1"/>
  <c r="H163" i="1"/>
  <c r="I147" i="1" l="1"/>
  <c r="I189" i="1"/>
  <c r="L189" i="1" s="1"/>
  <c r="I240" i="1"/>
  <c r="L240" i="1" s="1"/>
  <c r="M240" i="1" s="1"/>
  <c r="L273" i="1"/>
  <c r="M273" i="1" s="1"/>
  <c r="I27" i="1"/>
  <c r="L27" i="1" s="1"/>
  <c r="M27" i="1" s="1"/>
  <c r="I210" i="1"/>
  <c r="L210" i="1" s="1"/>
  <c r="M210" i="1" s="1"/>
  <c r="I211" i="1"/>
  <c r="L211" i="1" s="1"/>
  <c r="M211" i="1" s="1"/>
  <c r="I212" i="1"/>
  <c r="L212" i="1" s="1"/>
  <c r="M212" i="1" s="1"/>
  <c r="I213" i="1"/>
  <c r="L213" i="1" s="1"/>
  <c r="M213" i="1" s="1"/>
  <c r="I74" i="1"/>
  <c r="L74" i="1" s="1"/>
  <c r="M74" i="1" s="1"/>
  <c r="I230" i="1"/>
  <c r="L230" i="1" s="1"/>
  <c r="I14" i="1"/>
  <c r="L14" i="1" s="1"/>
  <c r="M14" i="1" s="1"/>
  <c r="I99" i="1"/>
  <c r="L99" i="1" s="1"/>
  <c r="M99" i="1" s="1"/>
  <c r="I274" i="1"/>
  <c r="L274" i="1" s="1"/>
  <c r="M274" i="1" s="1"/>
  <c r="I20" i="1"/>
  <c r="L20" i="1" s="1"/>
  <c r="M20" i="1" s="1"/>
  <c r="L147" i="1"/>
  <c r="M147" i="1" s="1"/>
  <c r="I83" i="1"/>
  <c r="L83" i="1" s="1"/>
  <c r="M83" i="1" s="1"/>
  <c r="I112" i="1"/>
  <c r="L112" i="1" s="1"/>
  <c r="M112" i="1" s="1"/>
  <c r="I152" i="1"/>
  <c r="L152" i="1" s="1"/>
  <c r="M152" i="1" s="1"/>
  <c r="I190" i="1"/>
  <c r="L190" i="1" s="1"/>
  <c r="M190" i="1" s="1"/>
  <c r="I232" i="1"/>
  <c r="L232" i="1" s="1"/>
  <c r="M232" i="1" s="1"/>
  <c r="I278" i="1"/>
  <c r="L278" i="1" s="1"/>
  <c r="M278" i="1" s="1"/>
  <c r="I242" i="1"/>
  <c r="L242" i="1" s="1"/>
  <c r="I275" i="1"/>
  <c r="I18" i="1"/>
  <c r="L18" i="1" s="1"/>
  <c r="M18" i="1" s="1"/>
  <c r="I36" i="1"/>
  <c r="L36" i="1" s="1"/>
  <c r="M36" i="1" s="1"/>
  <c r="I7" i="1"/>
  <c r="L7" i="1" s="1"/>
  <c r="M7" i="1" s="1"/>
  <c r="I56" i="1"/>
  <c r="L56" i="1" s="1"/>
  <c r="M56" i="1" s="1"/>
  <c r="I91" i="1"/>
  <c r="L91" i="1" s="1"/>
  <c r="M91" i="1" s="1"/>
  <c r="I125" i="1"/>
  <c r="L125" i="1" s="1"/>
  <c r="M125" i="1" s="1"/>
  <c r="I160" i="1"/>
  <c r="L160" i="1" s="1"/>
  <c r="M160" i="1" s="1"/>
  <c r="I206" i="1"/>
  <c r="L206" i="1" s="1"/>
  <c r="M206" i="1" s="1"/>
  <c r="I252" i="1"/>
  <c r="L252" i="1" s="1"/>
  <c r="M252" i="1" s="1"/>
  <c r="I228" i="1"/>
  <c r="L228" i="1" s="1"/>
  <c r="M228" i="1" s="1"/>
  <c r="I263" i="1"/>
  <c r="L263" i="1" s="1"/>
  <c r="M263" i="1" s="1"/>
  <c r="I281" i="1"/>
  <c r="L281" i="1" s="1"/>
  <c r="M281" i="1" s="1"/>
  <c r="I26" i="1"/>
  <c r="L26" i="1" s="1"/>
  <c r="M26" i="1" s="1"/>
  <c r="I107" i="1"/>
  <c r="L107" i="1" s="1"/>
  <c r="M107" i="1" s="1"/>
  <c r="I23" i="1"/>
  <c r="L23" i="1" s="1"/>
  <c r="M23" i="1" s="1"/>
  <c r="I61" i="1"/>
  <c r="I93" i="1"/>
  <c r="L93" i="1" s="1"/>
  <c r="M93" i="1" s="1"/>
  <c r="I131" i="1"/>
  <c r="L131" i="1" s="1"/>
  <c r="M131" i="1" s="1"/>
  <c r="I163" i="1"/>
  <c r="L163" i="1" s="1"/>
  <c r="M163" i="1" s="1"/>
  <c r="I207" i="1"/>
  <c r="L207" i="1" s="1"/>
  <c r="M207" i="1" s="1"/>
  <c r="I258" i="1"/>
  <c r="L258" i="1" s="1"/>
  <c r="M258" i="1" s="1"/>
  <c r="I233" i="1"/>
  <c r="L233" i="1" s="1"/>
  <c r="M233" i="1" s="1"/>
  <c r="I265" i="1"/>
  <c r="I283" i="1"/>
  <c r="L283" i="1" s="1"/>
  <c r="M283" i="1" s="1"/>
  <c r="I110" i="1"/>
  <c r="L110" i="1" s="1"/>
  <c r="M110" i="1" s="1"/>
  <c r="I111" i="1"/>
  <c r="L111" i="1" s="1"/>
  <c r="M111" i="1" s="1"/>
  <c r="L275" i="1"/>
  <c r="M275" i="1" s="1"/>
  <c r="I280" i="1"/>
  <c r="L280" i="1" s="1"/>
  <c r="M280" i="1" s="1"/>
  <c r="I260" i="1"/>
  <c r="L260" i="1" s="1"/>
  <c r="M260" i="1" s="1"/>
  <c r="I245" i="1"/>
  <c r="L245" i="1" s="1"/>
  <c r="M245" i="1" s="1"/>
  <c r="I243" i="1"/>
  <c r="L243" i="1" s="1"/>
  <c r="M243" i="1" s="1"/>
  <c r="I220" i="1"/>
  <c r="L220" i="1" s="1"/>
  <c r="M220" i="1" s="1"/>
  <c r="I215" i="1"/>
  <c r="L215" i="1" s="1"/>
  <c r="M215" i="1" s="1"/>
  <c r="I209" i="1"/>
  <c r="L209" i="1" s="1"/>
  <c r="M209" i="1" s="1"/>
  <c r="I204" i="1"/>
  <c r="L204" i="1" s="1"/>
  <c r="M204" i="1" s="1"/>
  <c r="I199" i="1"/>
  <c r="L199" i="1" s="1"/>
  <c r="M199" i="1" s="1"/>
  <c r="I196" i="1"/>
  <c r="L196" i="1" s="1"/>
  <c r="M196" i="1" s="1"/>
  <c r="I175" i="1"/>
  <c r="L175" i="1" s="1"/>
  <c r="M175" i="1" s="1"/>
  <c r="I173" i="1"/>
  <c r="L173" i="1" s="1"/>
  <c r="M173" i="1" s="1"/>
  <c r="I171" i="1"/>
  <c r="L171" i="1" s="1"/>
  <c r="M171" i="1" s="1"/>
  <c r="I170" i="1"/>
  <c r="L170" i="1" s="1"/>
  <c r="M170" i="1" s="1"/>
  <c r="I161" i="1"/>
  <c r="L161" i="1" s="1"/>
  <c r="M161" i="1" s="1"/>
  <c r="I150" i="1"/>
  <c r="L150" i="1" s="1"/>
  <c r="M150" i="1" s="1"/>
  <c r="I148" i="1"/>
  <c r="L148" i="1" s="1"/>
  <c r="M148" i="1" s="1"/>
  <c r="I144" i="1"/>
  <c r="L144" i="1" s="1"/>
  <c r="M144" i="1" s="1"/>
  <c r="I142" i="1"/>
  <c r="L142" i="1" s="1"/>
  <c r="M142" i="1" s="1"/>
  <c r="I138" i="1"/>
  <c r="L138" i="1" s="1"/>
  <c r="M138" i="1" s="1"/>
  <c r="I126" i="1"/>
  <c r="L126" i="1" s="1"/>
  <c r="M126" i="1" s="1"/>
  <c r="I121" i="1"/>
  <c r="L121" i="1" s="1"/>
  <c r="M121" i="1" s="1"/>
  <c r="I96" i="1"/>
  <c r="L96" i="1" s="1"/>
  <c r="M96" i="1" s="1"/>
  <c r="I81" i="1"/>
  <c r="L81" i="1" s="1"/>
  <c r="M81" i="1" s="1"/>
  <c r="I79" i="1"/>
  <c r="L79" i="1" s="1"/>
  <c r="M79" i="1" s="1"/>
  <c r="I77" i="1"/>
  <c r="L77" i="1" s="1"/>
  <c r="M77" i="1" s="1"/>
  <c r="I66" i="1"/>
  <c r="L66" i="1" s="1"/>
  <c r="M66" i="1" s="1"/>
  <c r="I64" i="1"/>
  <c r="L64" i="1" s="1"/>
  <c r="M64" i="1" s="1"/>
  <c r="I59" i="1"/>
  <c r="L59" i="1" s="1"/>
  <c r="M59" i="1" s="1"/>
  <c r="I57" i="1"/>
  <c r="L57" i="1" s="1"/>
  <c r="M57" i="1" s="1"/>
  <c r="I39" i="1"/>
  <c r="L39" i="1" s="1"/>
  <c r="M39" i="1" s="1"/>
  <c r="I37" i="1"/>
  <c r="L37" i="1" s="1"/>
  <c r="M37" i="1" s="1"/>
  <c r="I239" i="1"/>
  <c r="L239" i="1" s="1"/>
  <c r="M239" i="1" s="1"/>
  <c r="I238" i="1"/>
  <c r="L238" i="1" s="1"/>
  <c r="M238" i="1" s="1"/>
  <c r="I229" i="1"/>
  <c r="L229" i="1" s="1"/>
  <c r="M229" i="1" s="1"/>
  <c r="I205" i="1"/>
  <c r="L205" i="1" s="1"/>
  <c r="M205" i="1" s="1"/>
  <c r="I200" i="1"/>
  <c r="L200" i="1" s="1"/>
  <c r="M200" i="1" s="1"/>
  <c r="I174" i="1"/>
  <c r="L174" i="1" s="1"/>
  <c r="M174" i="1" s="1"/>
  <c r="I172" i="1"/>
  <c r="L172" i="1" s="1"/>
  <c r="M172" i="1" s="1"/>
  <c r="I162" i="1"/>
  <c r="L162" i="1" s="1"/>
  <c r="M162" i="1" s="1"/>
  <c r="I122" i="1"/>
  <c r="L122" i="1" s="1"/>
  <c r="M122" i="1" s="1"/>
  <c r="I113" i="1"/>
  <c r="L113" i="1" s="1"/>
  <c r="M113" i="1" s="1"/>
  <c r="I106" i="1"/>
  <c r="L106" i="1" s="1"/>
  <c r="M106" i="1" s="1"/>
  <c r="I94" i="1"/>
  <c r="L94" i="1" s="1"/>
  <c r="M94" i="1" s="1"/>
  <c r="I284" i="1"/>
  <c r="L284" i="1" s="1"/>
  <c r="M284" i="1" s="1"/>
  <c r="I272" i="1"/>
  <c r="L272" i="1" s="1"/>
  <c r="M272" i="1" s="1"/>
  <c r="I250" i="1"/>
  <c r="L250" i="1" s="1"/>
  <c r="M250" i="1" s="1"/>
  <c r="I236" i="1"/>
  <c r="L236" i="1" s="1"/>
  <c r="M236" i="1" s="1"/>
  <c r="I217" i="1"/>
  <c r="L217" i="1" s="1"/>
  <c r="M217" i="1" s="1"/>
  <c r="I194" i="1"/>
  <c r="L194" i="1" s="1"/>
  <c r="M194" i="1" s="1"/>
  <c r="I191" i="1"/>
  <c r="L191" i="1" s="1"/>
  <c r="M191" i="1" s="1"/>
  <c r="I188" i="1"/>
  <c r="L188" i="1" s="1"/>
  <c r="M188" i="1" s="1"/>
  <c r="I182" i="1"/>
  <c r="L182" i="1" s="1"/>
  <c r="I176" i="1"/>
  <c r="L176" i="1" s="1"/>
  <c r="M176" i="1" s="1"/>
  <c r="I168" i="1"/>
  <c r="L168" i="1" s="1"/>
  <c r="M168" i="1" s="1"/>
  <c r="I166" i="1"/>
  <c r="L166" i="1" s="1"/>
  <c r="M166" i="1" s="1"/>
  <c r="I157" i="1"/>
  <c r="L157" i="1" s="1"/>
  <c r="M157" i="1" s="1"/>
  <c r="I151" i="1"/>
  <c r="L151" i="1" s="1"/>
  <c r="M151" i="1" s="1"/>
  <c r="I145" i="1"/>
  <c r="L145" i="1" s="1"/>
  <c r="M145" i="1" s="1"/>
  <c r="I135" i="1"/>
  <c r="L135" i="1" s="1"/>
  <c r="M135" i="1" s="1"/>
  <c r="I133" i="1"/>
  <c r="L133" i="1" s="1"/>
  <c r="M133" i="1" s="1"/>
  <c r="I129" i="1"/>
  <c r="L129" i="1" s="1"/>
  <c r="M129" i="1" s="1"/>
  <c r="I119" i="1"/>
  <c r="L119" i="1" s="1"/>
  <c r="M119" i="1" s="1"/>
  <c r="I115" i="1"/>
  <c r="L115" i="1" s="1"/>
  <c r="M115" i="1" s="1"/>
  <c r="I90" i="1"/>
  <c r="L90" i="1" s="1"/>
  <c r="M90" i="1" s="1"/>
  <c r="I85" i="1"/>
  <c r="L85" i="1" s="1"/>
  <c r="M85" i="1" s="1"/>
  <c r="I82" i="1"/>
  <c r="L82" i="1" s="1"/>
  <c r="M82" i="1" s="1"/>
  <c r="I75" i="1"/>
  <c r="L75" i="1" s="1"/>
  <c r="M75" i="1" s="1"/>
  <c r="I69" i="1"/>
  <c r="L69" i="1" s="1"/>
  <c r="M69" i="1" s="1"/>
  <c r="I67" i="1"/>
  <c r="L67" i="1" s="1"/>
  <c r="M67" i="1" s="1"/>
  <c r="I52" i="1"/>
  <c r="L52" i="1" s="1"/>
  <c r="M52" i="1" s="1"/>
  <c r="I50" i="1"/>
  <c r="L50" i="1" s="1"/>
  <c r="M50" i="1" s="1"/>
  <c r="I48" i="1"/>
  <c r="L48" i="1" s="1"/>
  <c r="M48" i="1" s="1"/>
  <c r="I46" i="1"/>
  <c r="L46" i="1" s="1"/>
  <c r="M46" i="1" s="1"/>
  <c r="I276" i="1"/>
  <c r="L276" i="1" s="1"/>
  <c r="M276" i="1" s="1"/>
  <c r="I248" i="1"/>
  <c r="L248" i="1" s="1"/>
  <c r="M248" i="1" s="1"/>
  <c r="I208" i="1"/>
  <c r="L208" i="1" s="1"/>
  <c r="M208" i="1" s="1"/>
  <c r="I195" i="1"/>
  <c r="L195" i="1" s="1"/>
  <c r="M195" i="1" s="1"/>
  <c r="I186" i="1"/>
  <c r="L186" i="1" s="1"/>
  <c r="M186" i="1" s="1"/>
  <c r="I169" i="1"/>
  <c r="L169" i="1" s="1"/>
  <c r="M169" i="1" s="1"/>
  <c r="I153" i="1"/>
  <c r="L153" i="1" s="1"/>
  <c r="M153" i="1" s="1"/>
  <c r="I149" i="1"/>
  <c r="L149" i="1" s="1"/>
  <c r="M149" i="1" s="1"/>
  <c r="I139" i="1"/>
  <c r="L139" i="1" s="1"/>
  <c r="M139" i="1" s="1"/>
  <c r="I136" i="1"/>
  <c r="L136" i="1" s="1"/>
  <c r="M136" i="1" s="1"/>
  <c r="I127" i="1"/>
  <c r="L127" i="1" s="1"/>
  <c r="M127" i="1" s="1"/>
  <c r="I116" i="1"/>
  <c r="L116" i="1" s="1"/>
  <c r="M116" i="1" s="1"/>
  <c r="I88" i="1"/>
  <c r="L88" i="1" s="1"/>
  <c r="M88" i="1" s="1"/>
  <c r="I266" i="1"/>
  <c r="L266" i="1" s="1"/>
  <c r="M266" i="1" s="1"/>
  <c r="I193" i="1"/>
  <c r="L193" i="1" s="1"/>
  <c r="M193" i="1" s="1"/>
  <c r="I192" i="1"/>
  <c r="L192" i="1" s="1"/>
  <c r="M192" i="1" s="1"/>
  <c r="I184" i="1"/>
  <c r="L184" i="1" s="1"/>
  <c r="M184" i="1" s="1"/>
  <c r="I167" i="1"/>
  <c r="L167" i="1" s="1"/>
  <c r="M167" i="1" s="1"/>
  <c r="I158" i="1"/>
  <c r="L158" i="1" s="1"/>
  <c r="M158" i="1" s="1"/>
  <c r="I114" i="1"/>
  <c r="I98" i="1"/>
  <c r="L98" i="1" s="1"/>
  <c r="M98" i="1" s="1"/>
  <c r="I92" i="1"/>
  <c r="L92" i="1" s="1"/>
  <c r="M92" i="1" s="1"/>
  <c r="I76" i="1"/>
  <c r="L76" i="1" s="1"/>
  <c r="M76" i="1" s="1"/>
  <c r="I53" i="1"/>
  <c r="L53" i="1" s="1"/>
  <c r="M53" i="1" s="1"/>
  <c r="I47" i="1"/>
  <c r="L47" i="1" s="1"/>
  <c r="M47" i="1" s="1"/>
  <c r="I137" i="1"/>
  <c r="L137" i="1" s="1"/>
  <c r="M137" i="1" s="1"/>
  <c r="I132" i="1"/>
  <c r="L132" i="1" s="1"/>
  <c r="M132" i="1" s="1"/>
  <c r="I80" i="1"/>
  <c r="L80" i="1" s="1"/>
  <c r="M80" i="1" s="1"/>
  <c r="I60" i="1"/>
  <c r="L60" i="1" s="1"/>
  <c r="M60" i="1" s="1"/>
  <c r="I203" i="1"/>
  <c r="L203" i="1" s="1"/>
  <c r="M203" i="1" s="1"/>
  <c r="I165" i="1"/>
  <c r="L165" i="1" s="1"/>
  <c r="M165" i="1" s="1"/>
  <c r="I154" i="1"/>
  <c r="L154" i="1" s="1"/>
  <c r="M154" i="1" s="1"/>
  <c r="I134" i="1"/>
  <c r="L134" i="1" s="1"/>
  <c r="M134" i="1" s="1"/>
  <c r="I120" i="1"/>
  <c r="L120" i="1" s="1"/>
  <c r="M120" i="1" s="1"/>
  <c r="I73" i="1"/>
  <c r="L73" i="1" s="1"/>
  <c r="M73" i="1" s="1"/>
  <c r="I72" i="1"/>
  <c r="L72" i="1" s="1"/>
  <c r="M72" i="1" s="1"/>
  <c r="I70" i="1"/>
  <c r="L70" i="1" s="1"/>
  <c r="M70" i="1" s="1"/>
  <c r="I65" i="1"/>
  <c r="L65" i="1" s="1"/>
  <c r="M65" i="1" s="1"/>
  <c r="I51" i="1"/>
  <c r="L51" i="1" s="1"/>
  <c r="M51" i="1" s="1"/>
  <c r="I214" i="1"/>
  <c r="L214" i="1" s="1"/>
  <c r="M214" i="1" s="1"/>
  <c r="I146" i="1"/>
  <c r="L146" i="1" s="1"/>
  <c r="M146" i="1" s="1"/>
  <c r="I141" i="1"/>
  <c r="L141" i="1" s="1"/>
  <c r="M141" i="1" s="1"/>
  <c r="I128" i="1"/>
  <c r="L128" i="1" s="1"/>
  <c r="M128" i="1" s="1"/>
  <c r="I78" i="1"/>
  <c r="L78" i="1" s="1"/>
  <c r="M78" i="1" s="1"/>
  <c r="I58" i="1"/>
  <c r="L58" i="1" s="1"/>
  <c r="M58" i="1" s="1"/>
  <c r="I55" i="1"/>
  <c r="L55" i="1" s="1"/>
  <c r="M55" i="1" s="1"/>
  <c r="I38" i="1"/>
  <c r="L38" i="1" s="1"/>
  <c r="I241" i="1"/>
  <c r="L241" i="1" s="1"/>
  <c r="M241" i="1" s="1"/>
  <c r="I231" i="1"/>
  <c r="L231" i="1" s="1"/>
  <c r="M231" i="1" s="1"/>
  <c r="I187" i="1"/>
  <c r="L187" i="1" s="1"/>
  <c r="M187" i="1" s="1"/>
  <c r="I130" i="1"/>
  <c r="L130" i="1" s="1"/>
  <c r="M130" i="1" s="1"/>
  <c r="I124" i="1"/>
  <c r="L124" i="1" s="1"/>
  <c r="M124" i="1" s="1"/>
  <c r="I118" i="1"/>
  <c r="L118" i="1" s="1"/>
  <c r="M118" i="1" s="1"/>
  <c r="I68" i="1"/>
  <c r="L68" i="1" s="1"/>
  <c r="M68" i="1" s="1"/>
  <c r="I40" i="1"/>
  <c r="L40" i="1" s="1"/>
  <c r="M40" i="1" s="1"/>
  <c r="I249" i="1"/>
  <c r="L249" i="1" s="1"/>
  <c r="M249" i="1" s="1"/>
  <c r="I164" i="1"/>
  <c r="L164" i="1" s="1"/>
  <c r="M164" i="1" s="1"/>
  <c r="I156" i="1"/>
  <c r="L156" i="1" s="1"/>
  <c r="M156" i="1" s="1"/>
  <c r="I62" i="1"/>
  <c r="L62" i="1" s="1"/>
  <c r="M62" i="1" s="1"/>
  <c r="I43" i="1"/>
  <c r="L43" i="1" s="1"/>
  <c r="M43" i="1" s="1"/>
  <c r="I17" i="1"/>
  <c r="L17" i="1" s="1"/>
  <c r="M17" i="1" s="1"/>
  <c r="I15" i="1"/>
  <c r="L15" i="1" s="1"/>
  <c r="M15" i="1" s="1"/>
  <c r="I109" i="1"/>
  <c r="L109" i="1" s="1"/>
  <c r="M109" i="1" s="1"/>
  <c r="I16" i="1"/>
  <c r="L16" i="1" s="1"/>
  <c r="M16" i="1" s="1"/>
  <c r="I25" i="1"/>
  <c r="L25" i="1" s="1"/>
  <c r="M25" i="1" s="1"/>
  <c r="I8" i="1"/>
  <c r="L8" i="1" s="1"/>
  <c r="M8" i="1" s="1"/>
  <c r="I279" i="1"/>
  <c r="L279" i="1" s="1"/>
  <c r="M279" i="1" s="1"/>
  <c r="I271" i="1"/>
  <c r="L271" i="1" s="1"/>
  <c r="M271" i="1" s="1"/>
  <c r="I259" i="1"/>
  <c r="L259" i="1" s="1"/>
  <c r="M259" i="1" s="1"/>
  <c r="I237" i="1"/>
  <c r="L237" i="1" s="1"/>
  <c r="M237" i="1" s="1"/>
  <c r="I219" i="1"/>
  <c r="L219" i="1" s="1"/>
  <c r="M219" i="1" s="1"/>
  <c r="I270" i="1"/>
  <c r="L270" i="1" s="1"/>
  <c r="M270" i="1" s="1"/>
  <c r="I251" i="1"/>
  <c r="L251" i="1" s="1"/>
  <c r="M251" i="1" s="1"/>
  <c r="I218" i="1"/>
  <c r="L218" i="1" s="1"/>
  <c r="M218" i="1" s="1"/>
  <c r="I198" i="1"/>
  <c r="L198" i="1" s="1"/>
  <c r="M198" i="1" s="1"/>
  <c r="I185" i="1"/>
  <c r="L185" i="1" s="1"/>
  <c r="M185" i="1" s="1"/>
  <c r="I159" i="1"/>
  <c r="L159" i="1" s="1"/>
  <c r="M159" i="1" s="1"/>
  <c r="I143" i="1"/>
  <c r="L143" i="1" s="1"/>
  <c r="M143" i="1" s="1"/>
  <c r="I123" i="1"/>
  <c r="L123" i="1" s="1"/>
  <c r="M123" i="1" s="1"/>
  <c r="I97" i="1"/>
  <c r="L97" i="1" s="1"/>
  <c r="M97" i="1" s="1"/>
  <c r="I89" i="1"/>
  <c r="L89" i="1" s="1"/>
  <c r="M89" i="1" s="1"/>
  <c r="I71" i="1"/>
  <c r="L71" i="1" s="1"/>
  <c r="M71" i="1" s="1"/>
  <c r="I54" i="1"/>
  <c r="L54" i="1" s="1"/>
  <c r="M54" i="1" s="1"/>
  <c r="I108" i="1"/>
  <c r="L108" i="1" s="1"/>
  <c r="M108" i="1" s="1"/>
  <c r="I13" i="1"/>
  <c r="L13" i="1" s="1"/>
  <c r="M13" i="1" s="1"/>
  <c r="I9" i="1"/>
  <c r="L9" i="1" s="1"/>
  <c r="M9" i="1" s="1"/>
  <c r="I28" i="1"/>
  <c r="L28" i="1" s="1"/>
  <c r="M28" i="1" s="1"/>
  <c r="I12" i="1"/>
  <c r="L12" i="1" s="1"/>
  <c r="M12" i="1" s="1"/>
  <c r="I24" i="1"/>
  <c r="L24" i="1" s="1"/>
  <c r="M24" i="1" s="1"/>
  <c r="I285" i="1"/>
  <c r="L285" i="1" s="1"/>
  <c r="M285" i="1" s="1"/>
  <c r="I277" i="1"/>
  <c r="L277" i="1" s="1"/>
  <c r="M277" i="1" s="1"/>
  <c r="I267" i="1"/>
  <c r="L267" i="1" s="1"/>
  <c r="M267" i="1" s="1"/>
  <c r="I244" i="1"/>
  <c r="L244" i="1" s="1"/>
  <c r="M244" i="1" s="1"/>
  <c r="I235" i="1"/>
  <c r="L235" i="1" s="1"/>
  <c r="M235" i="1" s="1"/>
  <c r="I282" i="1"/>
  <c r="L282" i="1" s="1"/>
  <c r="M282" i="1" s="1"/>
  <c r="I264" i="1"/>
  <c r="L264" i="1" s="1"/>
  <c r="M264" i="1" s="1"/>
  <c r="I234" i="1"/>
  <c r="L234" i="1" s="1"/>
  <c r="M234" i="1" s="1"/>
  <c r="I216" i="1"/>
  <c r="L216" i="1" s="1"/>
  <c r="M216" i="1" s="1"/>
  <c r="I197" i="1"/>
  <c r="L197" i="1" s="1"/>
  <c r="M197" i="1" s="1"/>
  <c r="I183" i="1"/>
  <c r="L183" i="1" s="1"/>
  <c r="M183" i="1" s="1"/>
  <c r="I155" i="1"/>
  <c r="L155" i="1" s="1"/>
  <c r="M155" i="1" s="1"/>
  <c r="I140" i="1"/>
  <c r="L140" i="1" s="1"/>
  <c r="M140" i="1" s="1"/>
  <c r="I117" i="1"/>
  <c r="L117" i="1" s="1"/>
  <c r="M117" i="1" s="1"/>
  <c r="I95" i="1"/>
  <c r="L95" i="1" s="1"/>
  <c r="M95" i="1" s="1"/>
  <c r="I84" i="1"/>
  <c r="L84" i="1" s="1"/>
  <c r="M84" i="1" s="1"/>
  <c r="I63" i="1"/>
  <c r="L63" i="1" s="1"/>
  <c r="M63" i="1" s="1"/>
  <c r="I49" i="1"/>
  <c r="L49" i="1" s="1"/>
  <c r="M49" i="1" s="1"/>
  <c r="L114" i="1"/>
  <c r="M114" i="1" s="1"/>
  <c r="L61" i="1"/>
  <c r="M61" i="1" s="1"/>
  <c r="M38" i="1"/>
  <c r="M242" i="1"/>
  <c r="L265" i="1"/>
  <c r="M265" i="1" s="1"/>
  <c r="M189" i="1"/>
  <c r="L291" i="1"/>
  <c r="D294" i="1"/>
  <c r="D295" i="1" s="1"/>
  <c r="M182" i="1" l="1"/>
  <c r="N224" i="1" s="1"/>
  <c r="J224" i="1"/>
  <c r="N32" i="1"/>
  <c r="J254" i="1"/>
  <c r="J32" i="1"/>
  <c r="M230" i="1"/>
  <c r="N254" i="1" s="1"/>
  <c r="N178" i="1"/>
  <c r="J178" i="1"/>
  <c r="N101" i="1"/>
  <c r="J101" i="1"/>
  <c r="L290" i="1"/>
  <c r="D296" i="1" s="1"/>
  <c r="D297" i="1" s="1"/>
  <c r="D298" i="1" l="1"/>
  <c r="D299" i="1" l="1"/>
  <c r="D300" i="1"/>
  <c r="D302" i="1" l="1"/>
  <c r="L1" i="1" s="1"/>
</calcChain>
</file>

<file path=xl/sharedStrings.xml><?xml version="1.0" encoding="utf-8"?>
<sst xmlns="http://schemas.openxmlformats.org/spreadsheetml/2006/main" count="558" uniqueCount="230">
  <si>
    <t>SR.
NO.</t>
  </si>
  <si>
    <t>DESCRIPTION</t>
  </si>
  <si>
    <t>QUANTITY</t>
  </si>
  <si>
    <t>WASTAGE</t>
  </si>
  <si>
    <t>QTY WITH
WASTAGE</t>
  </si>
  <si>
    <t>UNIT</t>
  </si>
  <si>
    <t>MATERIAL 
COST</t>
  </si>
  <si>
    <t>MANHOURS COST</t>
  </si>
  <si>
    <t>CONDUITS</t>
  </si>
  <si>
    <t>FT</t>
  </si>
  <si>
    <t>EA</t>
  </si>
  <si>
    <t xml:space="preserve">TOTAL MATERIAL COST  </t>
  </si>
  <si>
    <t>SCOPE OF ESTIMATE:</t>
  </si>
  <si>
    <t>SUPPLY &amp; INSTALLATION</t>
  </si>
  <si>
    <t>UNIT MANHOURS</t>
  </si>
  <si>
    <t>TOTAL MANHOURS</t>
  </si>
  <si>
    <t>DEVICES</t>
  </si>
  <si>
    <t>DISTRIBUTION</t>
  </si>
  <si>
    <t>DISCONNECT SWITCHES</t>
  </si>
  <si>
    <t>WIRING DEVICES</t>
  </si>
  <si>
    <t>LIGHTING FIXTURES</t>
  </si>
  <si>
    <t>EXCLUSIONS</t>
  </si>
  <si>
    <t>FIRSTOPPING IS NOT INCLUDED FOR WALL PENETRATION.</t>
  </si>
  <si>
    <t>TEMPORARY POWER IS NOT INCLUDED.</t>
  </si>
  <si>
    <t>LIGHTING CONTROLS</t>
  </si>
  <si>
    <t>BRANCH WIRING</t>
  </si>
  <si>
    <t>POWER FEEDERS</t>
  </si>
  <si>
    <t>TOTAL
COST</t>
  </si>
  <si>
    <t xml:space="preserve"> TOTAL MATERIAL</t>
  </si>
  <si>
    <t xml:space="preserve"> MATERIAL SALES TAX @ %</t>
  </si>
  <si>
    <t xml:space="preserve"> LABOR TAX @ %</t>
  </si>
  <si>
    <t xml:space="preserve"> TOTAL COST</t>
  </si>
  <si>
    <t xml:space="preserve"> OVERHEADS @ %</t>
  </si>
  <si>
    <t xml:space="preserve"> PROFIT @ %</t>
  </si>
  <si>
    <t>TOTAL BID PRICE</t>
  </si>
  <si>
    <t xml:space="preserve">TOTAL LABOR COST  </t>
  </si>
  <si>
    <t>UNIT MATERIAL
COST</t>
  </si>
  <si>
    <t xml:space="preserve">TOTAL LABOR HOURS  </t>
  </si>
  <si>
    <t>SR. NO.</t>
  </si>
  <si>
    <t>MISCALLANEOUS</t>
  </si>
  <si>
    <t>SUBTOTAL MATERIAL</t>
  </si>
  <si>
    <t>SUBTOTAL LABOR</t>
  </si>
  <si>
    <t>QUOTATION FOR SWITCHGEAR</t>
  </si>
  <si>
    <t>CREW COMPOSITION</t>
  </si>
  <si>
    <t>ELECTRICIANS</t>
  </si>
  <si>
    <t>UN-SKILLED LABOR</t>
  </si>
  <si>
    <t>BREAKERS</t>
  </si>
  <si>
    <t>LOW VOLTAGE SYSTEM</t>
  </si>
  <si>
    <t>QUOTATION FOR LIGHTING FIXTURES</t>
  </si>
  <si>
    <t>SUPERVISOR</t>
  </si>
  <si>
    <t>COMPOSITE LABOR RATE</t>
  </si>
  <si>
    <t>MANHOUR RATE</t>
  </si>
  <si>
    <t>ROUGH-IN FOR LOW VOLTAGE</t>
  </si>
  <si>
    <t>INCLUSIONS</t>
  </si>
  <si>
    <t>THE ESTIMATE INCLUDES THE INFORMATION SHOWN ONLY ON THE DRAWINGS</t>
  </si>
  <si>
    <t>THE ESTIMATE INCLUDES MATERIAL PRICES (EXCEPT FOR QUOTED ITEMS - LIGHTING FIXTURES AND SWITCHGEAR)</t>
  </si>
  <si>
    <t>INCLUDES LABOR HOURS FOR INSTALLATION FOR ALL ITEMS</t>
  </si>
  <si>
    <t>EXCLUDES ANY SAW CUTTING OF CONCRETE</t>
  </si>
  <si>
    <t>EXCLUDES ANY PATCHING OF CONCRETE</t>
  </si>
  <si>
    <t>CONTROL CABLES, COAX &amp; CAT5 CABLING FOR THE DATA SYSTEM IS EXCLUDED</t>
  </si>
  <si>
    <t>VOICE/DATA OUTLETS ARE EXCLUDED</t>
  </si>
  <si>
    <t xml:space="preserve">LIGHTING FIXTURES </t>
  </si>
  <si>
    <t xml:space="preserve"> TOTAL LABOR COST</t>
  </si>
  <si>
    <t>CONDUITS - LIGHTING</t>
  </si>
  <si>
    <t>CONDUCTORS - LIGHTING</t>
  </si>
  <si>
    <t>CONDUITS - POWER</t>
  </si>
  <si>
    <t>CONDUCTORS - POWER</t>
  </si>
  <si>
    <t>DEMOLITION</t>
  </si>
  <si>
    <t>20A/1P CIRCUIT BREAKER</t>
  </si>
  <si>
    <t>20A/2P CIRCUIT BREAKER</t>
  </si>
  <si>
    <t>20A/3P CIRCUIT BREAKER</t>
  </si>
  <si>
    <t>25A/1P LOCK OFF CIRCUIT BREAKER</t>
  </si>
  <si>
    <t>30A/3P CIRCUIT BREAKER</t>
  </si>
  <si>
    <t>40A/3P CIRCUIT BREAKER</t>
  </si>
  <si>
    <t>45A/3P CIRCUIT BREAKER</t>
  </si>
  <si>
    <t>80A/3P CIRCUIT BREAKER</t>
  </si>
  <si>
    <t>100A/3P CIRCUIT BREAKER</t>
  </si>
  <si>
    <t>1 1/4" FENDER WASHER, LOCK WASHER &amp; NUT</t>
  </si>
  <si>
    <t>2 1/2"C UNISTRUT</t>
  </si>
  <si>
    <t>3/4"C CLAMP</t>
  </si>
  <si>
    <t>SUPPORT CLIPS</t>
  </si>
  <si>
    <t>T-BAR</t>
  </si>
  <si>
    <t>2 1/2"C RIGID PVC SLEEVE</t>
  </si>
  <si>
    <t>3/4"C SLEEVE</t>
  </si>
  <si>
    <t>12/3 SO CORD</t>
  </si>
  <si>
    <t>#10/3 SO CORD</t>
  </si>
  <si>
    <t>3/8" METAL WHIP</t>
  </si>
  <si>
    <t>#12 WIRE PIGTAIL</t>
  </si>
  <si>
    <t>CEILING MOUNTED RECEPTACLE</t>
  </si>
  <si>
    <t>DUPLEX RECEPTACLE</t>
  </si>
  <si>
    <t>DUPLEX RECEPTACLE GFCI</t>
  </si>
  <si>
    <t>DUPLEX RECEPTACLE GFCI WITH STAINLESS STEEL COVERPLATE</t>
  </si>
  <si>
    <t>DUPLEX RECEPTACLE GFCI WP</t>
  </si>
  <si>
    <t>QUAD RECEPTACLE</t>
  </si>
  <si>
    <t>SINGLE POLE TOGGLE SWITCH (INSTALLED ONLY)</t>
  </si>
  <si>
    <t>DUPLEX RECEPTACLE NEMA 6-20R</t>
  </si>
  <si>
    <t>FLUSH MOUNTED JUNCTION BOX</t>
  </si>
  <si>
    <t>FURNISHED ALARM JUNCTION BOX</t>
  </si>
  <si>
    <t>JUNCTION BOX</t>
  </si>
  <si>
    <t>JUNCTION BOX WEATHERPROOF</t>
  </si>
  <si>
    <t>JUNCTION BOX WEATHERPROOF WITH THREADED HUBS &amp; GASKETED COVERPLATE</t>
  </si>
  <si>
    <t>MODULAR OUTLET BOX WITH TWO DUPLEX RECEPTACLES &amp; 1 SIMPLEX RECEPTACLE WITH WMRECDU-FET-END FURNSIHED BY OWNER</t>
  </si>
  <si>
    <t>NEW STAINLESS STEEL COVER PLATE</t>
  </si>
  <si>
    <t>POWER POLE (INSTALL ONLY)</t>
  </si>
  <si>
    <t>RECESSED ALARM JUNCTION BOX WITH 4"x4"x1 1/2" EXTENSION RING</t>
  </si>
  <si>
    <t>VISIONARY POWER POLE. FURNISHED BY OWNER</t>
  </si>
  <si>
    <t>WEATHERPROOF EXTENSION &amp; COVERPLATE</t>
  </si>
  <si>
    <t>SINGLE POLE TOGGLE SWITCH</t>
  </si>
  <si>
    <t>1"C BUSHING</t>
  </si>
  <si>
    <t>3/4"C CLAMP WITH PURLIN CLIP</t>
  </si>
  <si>
    <t>PULLSTRING</t>
  </si>
  <si>
    <t>JUNCTION BOX WP</t>
  </si>
  <si>
    <t>DATA OUTLET</t>
  </si>
  <si>
    <t>RACK MOUNTED PDU TRIPP LITE MODEL #PDU1220T</t>
  </si>
  <si>
    <t>BACKBOX</t>
  </si>
  <si>
    <t>REINSTALLATION</t>
  </si>
  <si>
    <t>REINSTALLATION OF RECEPTACLE</t>
  </si>
  <si>
    <t>REINSTALLATION OF DATA OUTLET</t>
  </si>
  <si>
    <t>REINSTALLATION OF JUNCTION BOX</t>
  </si>
  <si>
    <t>REMOVAL OF DEVICES &amp; UNUSED CIRCUITRY</t>
  </si>
  <si>
    <t>REMOVAL OF JUNCTION BOX</t>
  </si>
  <si>
    <t>REMOVAL OF POWER CIRCUIT</t>
  </si>
  <si>
    <t>REMOVAL OF WALL WASH LIGHTS</t>
  </si>
  <si>
    <t>REMOVAL OF 2X2 RECESSED TROFFER</t>
  </si>
  <si>
    <t>REMOVAL OF PENDANT LIGHT</t>
  </si>
  <si>
    <t>REMOVAL OF LIGHTING CIRCUIT</t>
  </si>
  <si>
    <t>REMOVAL OF RECEPTACLE</t>
  </si>
  <si>
    <t>RELOCATED JUNCTION BOX</t>
  </si>
  <si>
    <t>SQ FT</t>
  </si>
  <si>
    <t>1,_x000D_
 ACUITY BRANDS LIGHTING INC, CLX L96 10000LM HEF RDL MVOLT EOHN 40K 80CRI PLR1G AE1CD WH</t>
  </si>
  <si>
    <t>7,_x000D_
LOEB ELECTRIC CO, BLT4 40L ADSM GZ1 LP840</t>
  </si>
  <si>
    <t>8,_x000D_
REXEL INC, PT14030W</t>
  </si>
  <si>
    <t>9,_x000D_
LOEB ELECTRIC CO</t>
  </si>
  <si>
    <t>13,_x000D_
 ACUITY BRANDS LIGHTING INC, RED: LQM S W 2 R 120/277 EL N SD90 M6_x000D_
GREEN: LQM S W 2 G 120/277 EL N SD90 M6</t>
  </si>
  <si>
    <t>15,_x000D_
ACUITY BRANDS LIGHTING INC, RED: LQM S W 1 R 120/277 EL N SD90 M6_x000D_
GREEN: LQM S W 1 G 120/277 EL N SD90 M6</t>
  </si>
  <si>
    <t>17,_x000D_
REXEL INC, EVHC6IDP-WM</t>
  </si>
  <si>
    <t>18,_x000D_
 REXEL INC, EVHC6IDP-WM</t>
  </si>
  <si>
    <t>39,_x000D_
GE LIGHTING SOLUTIONS LLC, LUSC8A0A0V1T40VQCSWHTE</t>
  </si>
  <si>
    <t>50,_x000D_
LSI INDUSTRIES INC, W/M EG3 4 LED 6L DA S UNV DIM 40 980 SL</t>
  </si>
  <si>
    <t>68,_x000D_
 ACUITY BRANDS LIGHTING INC, LBR6 07LM 40K AR LSS MWD MVOLT UGZ LBR6PFW</t>
  </si>
  <si>
    <t>68R,_x000D_
ACUITY BRANDS LIGHTING INC, LBR6 07LM 40K AR LSS MWD MVOLT UGZ</t>
  </si>
  <si>
    <t>68R-NL,_x000D_
ACUITY BRANDS LIGHTING INC, LBR6 07LM 40K AR LSS MWD MVOLT UGZ</t>
  </si>
  <si>
    <t>INSTALL CANOPY LIGHT</t>
  </si>
  <si>
    <t>85,_x000D_
LOEB ELECTRIC CO_x000D_
HQ00006-WH-14-MED5-643WH-G1</t>
  </si>
  <si>
    <t>87,
LOEB ELECTRIC CO 
3LH-N1N2N3-15LM-30K-MVOLT-SPW-ZT-WH-HBTL-MEZ136454</t>
  </si>
  <si>
    <t>89,_x000D_
QUALSERV SOLUTIONS LLC RT5HO-LED22-30FR-2-000</t>
  </si>
  <si>
    <t>92,_x000D_
LOEB ELECTRIC CO _x000D_
S1LD-LLP-8FT-MSLX-90CRI-30K-700LMF-MIN1-MVOLT-WHT-ZT-F1/72A-RDCY -WCRD</t>
  </si>
  <si>
    <t>CEILLING MOUNTED OCCUPANCY SENSOR, HUBEL ATP 1500C WITH CU300A CONTROL UNIT</t>
  </si>
  <si>
    <t>CU300A CONTROL UNIT</t>
  </si>
  <si>
    <t>INSTALL LED DRIVER</t>
  </si>
  <si>
    <t>RELAY  RIB#2402D</t>
  </si>
  <si>
    <t xml:space="preserve">SINGLE POLE OCCUPANCY SENSOR SWITCH </t>
  </si>
  <si>
    <t>HUBBELL ATP 1500C OCCUPANCY SENSORS</t>
  </si>
  <si>
    <t>HUBBELL CU300A CONTROL UNIT &amp; RELAY</t>
  </si>
  <si>
    <t>RELOCATION</t>
  </si>
  <si>
    <t>REMOVE 2x4  LIGHT</t>
  </si>
  <si>
    <t xml:space="preserve">REMOVE 2x4 LIGHT </t>
  </si>
  <si>
    <t xml:space="preserve">REMOVE 7 TYPE LIGHT </t>
  </si>
  <si>
    <t>REMOVE 39 TYPE LIGHT</t>
  </si>
  <si>
    <t xml:space="preserve">REMOVE RESTROOM CLEANING SIGN </t>
  </si>
  <si>
    <t xml:space="preserve">REMOVE SINGLE POLE SWITCH </t>
  </si>
  <si>
    <t>REMOVE 68R LIGHT</t>
  </si>
  <si>
    <t>RELOCATE 4ft LIGHT</t>
  </si>
  <si>
    <t xml:space="preserve">RELOCATE 18 TYPE LIGHT </t>
  </si>
  <si>
    <t>RELOCATE BOX LIGHT</t>
  </si>
  <si>
    <t xml:space="preserve">RELOCATE EMERGENCY LIGHT </t>
  </si>
  <si>
    <t xml:space="preserve">RELOCATE EXIT LIGHT </t>
  </si>
  <si>
    <t xml:space="preserve">  3/4" CONDUIT - EMT</t>
  </si>
  <si>
    <t xml:space="preserve">  3/4" CONN SS STL - EMT</t>
  </si>
  <si>
    <t xml:space="preserve">  3/4" COUPLING SS STL - EMT</t>
  </si>
  <si>
    <t>1/2 OR 3/4" SNAP CLOSE CLIP - BTM MNT ON 1/4" FLNG HNGR</t>
  </si>
  <si>
    <t>1/2 OR 3/4" CONDUIT+BOX SUPPORT - BTM MNT ON 1/4" FLNG HNGR</t>
  </si>
  <si>
    <t>1"     CONDUIT - EMT</t>
  </si>
  <si>
    <t>1"     CONN SS STL - EMT</t>
  </si>
  <si>
    <t>1"     COUPLING SS STL - EMT</t>
  </si>
  <si>
    <t>1"     SNAP CLOSE CLIP - BTM MNT ON 1/4" FLNG HNGR</t>
  </si>
  <si>
    <t>1"     CONDUIT+BOX SUPPORT - BTM MNT ON 1/4" FLNG HNGR</t>
  </si>
  <si>
    <t>1"     CONDUIT - RMC - GALV</t>
  </si>
  <si>
    <t>1"     MEASURE CUT &amp; THREAD LABOR - RMC - GALV</t>
  </si>
  <si>
    <t>4 9/16x 1 15/16" DEEP CAST BOX W/ 4x 1"     HUBS - CI</t>
  </si>
  <si>
    <t>COVER ROUND BLANK - CI</t>
  </si>
  <si>
    <t>3/4" CONDUIT - RMC - GALV</t>
  </si>
  <si>
    <t>3/4" MEASURE CUT &amp; THREAD LABOR - RMC - GALV</t>
  </si>
  <si>
    <t>4 9/16x 1 15/16" DEEP CAST BOX W/ 4x   3/4" HUBS - CI</t>
  </si>
  <si>
    <t>1/2" CONDUIT - RMC - GALV</t>
  </si>
  <si>
    <t>1/2" MEASURE CUT &amp; THREAD LABOR - RMC - GALV</t>
  </si>
  <si>
    <t>4 9/16x 1 15/16" DEEP CAST BOX W/ 4x   1/2" HUBS - CI</t>
  </si>
  <si>
    <t xml:space="preserve">  1/2" CONDUIT - EMT</t>
  </si>
  <si>
    <t xml:space="preserve">  1/2" CONN SS STL - EMT</t>
  </si>
  <si>
    <t xml:space="preserve">  1/2" COUPLING SS STL - EMT</t>
  </si>
  <si>
    <t>4x 1 1/2" SQ BOX COMB KO</t>
  </si>
  <si>
    <t>4" SQ 1G PLSTR RING 5/8" RISE</t>
  </si>
  <si>
    <t>GROUND SCREW W/ INSUL #12 LEAD</t>
  </si>
  <si>
    <t>#10x   3/4 P/H SELF-TAP SCREW</t>
  </si>
  <si>
    <t>1G DUPLEX REC PLATE - PLASTIC IVY</t>
  </si>
  <si>
    <t>1G DECOR WP PLATE - DEVICE MNT VERT - ALUM</t>
  </si>
  <si>
    <t>4" SQ 2G PLSTR RING 5/8" RISE</t>
  </si>
  <si>
    <t>2G DUPLEX REC PLATE - PLASTIC IVY</t>
  </si>
  <si>
    <t>#8x   3/4 P/H SELF-TAP SCREW</t>
  </si>
  <si>
    <t>1 1/4" CONDUIT - EMT</t>
  </si>
  <si>
    <t>1 1/4" CONN SS STL - EMT</t>
  </si>
  <si>
    <t>1 1/4" COUPLING SS STL - EMT</t>
  </si>
  <si>
    <t>1 1/4" BUSHING - PLASTIC</t>
  </si>
  <si>
    <t>1 1/4" EMT CLAMP - BTM MNT TO 5/8" FLNG BEAM CLAMP</t>
  </si>
  <si>
    <t>30A/3P/NF DISCONNECT SWITCH</t>
  </si>
  <si>
    <t>60A/3P DISCONNECT SWITCH NF NEMA 3R</t>
  </si>
  <si>
    <t>100A/3P DISCONNECT SWITCH NF NEMA 3R</t>
  </si>
  <si>
    <t>1G DUPLEX REC PLATE - STEEL</t>
  </si>
  <si>
    <t>DUPLEX RECEPTACLE GFCI TAMPER RESISTANT</t>
  </si>
  <si>
    <t>TWISTLOCK RECEPTACLE</t>
  </si>
  <si>
    <t>PROVIDED BY OTHERS</t>
  </si>
  <si>
    <t>2" UNISTRUT</t>
  </si>
  <si>
    <t>#12 THHN SOLID BLACK</t>
  </si>
  <si>
    <t>1"     FLEX - LIQUIDTIGHT METALLIC - GRAY</t>
  </si>
  <si>
    <t xml:space="preserve">  3/4" FLEX - LIQUIDTIGHT METALLIC - GRAY</t>
  </si>
  <si>
    <t xml:space="preserve">  3/4" FLEX - STEEL</t>
  </si>
  <si>
    <t xml:space="preserve">  1/2" FLEX - LIQUIDTIGHT METALLIC - GRAY</t>
  </si>
  <si>
    <t xml:space="preserve">  1/2" FLEX - STEEL</t>
  </si>
  <si>
    <t># 4 THHN BLACK</t>
  </si>
  <si>
    <t># 8 THHN BLACK</t>
  </si>
  <si>
    <t>#10 THHN SOLID BLACK</t>
  </si>
  <si>
    <t>16,
ACUITY BRANDS LIGHTING INC, RED: LQM S W 1 R 120/277 EL N SD90 M6
GREEN: LQM S W 1 G 120/277 EL N SD90 M6</t>
  </si>
  <si>
    <t xml:space="preserve">DOUBLE POLE OCCUPANCY SENSOR </t>
  </si>
  <si>
    <t xml:space="preserve"> LITETRONICS#PTAM201 SURFACE MOUNT KIT </t>
  </si>
  <si>
    <t>PROJECT NAME: Walmart
DATE: 02/22/22</t>
  </si>
  <si>
    <t># 4 THWN BLACK</t>
  </si>
  <si>
    <t># 8 THWN BLACK</t>
  </si>
  <si>
    <t>#10 THWN SOLID BLACK</t>
  </si>
  <si>
    <t>#12 THWN SOLID BLACK</t>
  </si>
  <si>
    <t>ADD QUOTATION FOR LIGHTING FIXTURES, CONTROLS &amp; SWITCHGEAR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</si>
</sst>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164" formatCode="_-* #,##0_-;\-* #,##0_-;_-* &quot;-&quot;_-;_-@_-"/>
    <numFmt numFmtId="165" formatCode="_-* #,##0.00_-;\-* #,##0.00_-;_-* &quot;-&quot;??_-;_-@_-"/>
    <numFmt numFmtId="166" formatCode="_-[$$-409]* #,##0.00_ ;_-[$$-409]* \-#,##0.00\ ;_-[$$-409]* &quot;-&quot;??_ ;_-@_ "/>
    <numFmt numFmtId="167" formatCode="_-* #,##0.00_-;\-* #,##0.00_-;_-* &quot;-&quot;_-;_-@_-"/>
    <numFmt numFmtId="168" formatCode="_-[$$-409]* #,##0_ ;_-[$$-409]* \-#,##0\ ;_-[$$-409]* &quot;-&quot;??_ ;_-@_ "/>
    <numFmt numFmtId="169" formatCode="_-* #,##0.0000_-;\-* #,##0.0000_-;_-* &quot;-&quot;??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name val="Calibri"/>
      <family val="2"/>
      <scheme val="minor"/>
    </font>
    <font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b/>
      <i/>
      <sz val="12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9BC9E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1" fillId="0" borderId="0"/>
  </cellStyleXfs>
  <cellXfs count="309">
    <xf numFmtId="0" fontId="0" fillId="0" borderId="0" xfId="0"/>
    <xf numFmtId="9" fontId="3" fillId="2" borderId="9" xfId="2" applyFont="1" applyFill="1" applyBorder="1" applyAlignment="1">
      <alignment horizontal="center" vertical="center"/>
    </xf>
    <xf numFmtId="0" fontId="3" fillId="2" borderId="9" xfId="3" applyNumberFormat="1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167" fontId="1" fillId="2" borderId="9" xfId="4" applyNumberFormat="1" applyFont="1" applyFill="1" applyBorder="1" applyAlignment="1">
      <alignment horizontal="center" vertical="center"/>
    </xf>
    <xf numFmtId="166" fontId="1" fillId="2" borderId="9" xfId="1" applyNumberFormat="1" applyFont="1" applyFill="1" applyBorder="1" applyAlignment="1">
      <alignment horizontal="center" vertical="center"/>
    </xf>
    <xf numFmtId="0" fontId="0" fillId="2" borderId="9" xfId="0" applyFont="1" applyFill="1" applyBorder="1" applyAlignment="1">
      <alignment horizontal="center" vertical="center"/>
    </xf>
    <xf numFmtId="0" fontId="7" fillId="0" borderId="9" xfId="0" applyFont="1" applyBorder="1" applyAlignment="1">
      <alignment horizontal="left" vertical="center" wrapText="1"/>
    </xf>
    <xf numFmtId="0" fontId="0" fillId="0" borderId="9" xfId="0" applyFont="1" applyFill="1" applyBorder="1" applyAlignment="1">
      <alignment horizontal="left" vertical="center" wrapText="1"/>
    </xf>
    <xf numFmtId="166" fontId="0" fillId="0" borderId="9" xfId="0" applyNumberFormat="1" applyBorder="1" applyAlignment="1">
      <alignment vertical="center"/>
    </xf>
    <xf numFmtId="0" fontId="1" fillId="2" borderId="11" xfId="0" applyFont="1" applyFill="1" applyBorder="1" applyAlignment="1">
      <alignment horizontal="left" vertical="center" wrapText="1"/>
    </xf>
    <xf numFmtId="166" fontId="3" fillId="2" borderId="9" xfId="1" applyNumberFormat="1" applyFont="1" applyFill="1" applyBorder="1" applyAlignment="1">
      <alignment horizontal="center" vertical="center"/>
    </xf>
    <xf numFmtId="166" fontId="1" fillId="0" borderId="0" xfId="0" applyNumberFormat="1" applyFont="1" applyAlignment="1">
      <alignment horizontal="center" vertical="center"/>
    </xf>
    <xf numFmtId="0" fontId="1" fillId="0" borderId="15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1" fillId="0" borderId="0" xfId="0" applyFont="1" applyAlignment="1">
      <alignment vertical="center"/>
    </xf>
    <xf numFmtId="9" fontId="3" fillId="2" borderId="8" xfId="2" applyFont="1" applyFill="1" applyBorder="1" applyAlignment="1">
      <alignment horizontal="center" vertical="center"/>
    </xf>
    <xf numFmtId="0" fontId="3" fillId="2" borderId="8" xfId="3" applyNumberFormat="1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166" fontId="3" fillId="2" borderId="14" xfId="1" applyNumberFormat="1" applyFont="1" applyFill="1" applyBorder="1" applyAlignment="1">
      <alignment horizontal="center" vertical="center"/>
    </xf>
    <xf numFmtId="9" fontId="3" fillId="2" borderId="11" xfId="2" applyFont="1" applyFill="1" applyBorder="1" applyAlignment="1">
      <alignment horizontal="center" vertical="center"/>
    </xf>
    <xf numFmtId="0" fontId="3" fillId="2" borderId="11" xfId="3" applyNumberFormat="1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166" fontId="1" fillId="0" borderId="5" xfId="1" applyNumberFormat="1" applyFont="1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9" xfId="0" applyBorder="1" applyAlignment="1">
      <alignment vertical="center"/>
    </xf>
    <xf numFmtId="9" fontId="0" fillId="0" borderId="9" xfId="2" applyFont="1" applyBorder="1" applyAlignment="1">
      <alignment horizontal="center" vertical="center"/>
    </xf>
    <xf numFmtId="0" fontId="3" fillId="2" borderId="9" xfId="3" applyFont="1" applyFill="1" applyBorder="1" applyAlignment="1">
      <alignment horizontal="center" vertical="center"/>
    </xf>
    <xf numFmtId="167" fontId="0" fillId="0" borderId="9" xfId="4" applyNumberFormat="1" applyFont="1" applyBorder="1" applyAlignment="1">
      <alignment vertical="center"/>
    </xf>
    <xf numFmtId="0" fontId="0" fillId="0" borderId="0" xfId="0" applyAlignment="1">
      <alignment vertical="center"/>
    </xf>
    <xf numFmtId="0" fontId="9" fillId="0" borderId="9" xfId="0" applyFont="1" applyBorder="1" applyAlignment="1">
      <alignment horizontal="left" vertical="center" wrapText="1"/>
    </xf>
    <xf numFmtId="167" fontId="0" fillId="0" borderId="9" xfId="4" applyNumberFormat="1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166" fontId="4" fillId="0" borderId="3" xfId="0" applyNumberFormat="1" applyFont="1" applyFill="1" applyBorder="1" applyAlignment="1">
      <alignment horizontal="center" vertical="center" wrapText="1"/>
    </xf>
    <xf numFmtId="167" fontId="4" fillId="0" borderId="3" xfId="4" applyNumberFormat="1" applyFont="1" applyFill="1" applyBorder="1" applyAlignment="1">
      <alignment horizontal="center" vertical="center" wrapText="1"/>
    </xf>
    <xf numFmtId="167" fontId="0" fillId="2" borderId="9" xfId="4" applyNumberFormat="1" applyFont="1" applyFill="1" applyBorder="1" applyAlignment="1">
      <alignment horizontal="center" vertical="center"/>
    </xf>
    <xf numFmtId="166" fontId="1" fillId="0" borderId="0" xfId="4" applyNumberFormat="1" applyFont="1" applyBorder="1" applyAlignment="1">
      <alignment horizontal="center" vertical="center"/>
    </xf>
    <xf numFmtId="166" fontId="1" fillId="0" borderId="18" xfId="0" applyNumberFormat="1" applyFont="1" applyBorder="1" applyAlignment="1">
      <alignment horizontal="center" vertical="center"/>
    </xf>
    <xf numFmtId="9" fontId="6" fillId="0" borderId="9" xfId="2" applyFont="1" applyFill="1" applyBorder="1" applyAlignment="1">
      <alignment horizontal="center" vertical="center"/>
    </xf>
    <xf numFmtId="9" fontId="6" fillId="0" borderId="21" xfId="2" applyFont="1" applyFill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166" fontId="1" fillId="0" borderId="0" xfId="0" applyNumberFormat="1" applyFont="1" applyBorder="1" applyAlignment="1">
      <alignment horizontal="center" vertical="center"/>
    </xf>
    <xf numFmtId="44" fontId="1" fillId="0" borderId="0" xfId="0" applyNumberFormat="1" applyFont="1" applyBorder="1" applyAlignment="1">
      <alignment horizontal="center" vertical="center"/>
    </xf>
    <xf numFmtId="166" fontId="1" fillId="0" borderId="0" xfId="0" applyNumberFormat="1" applyFont="1" applyBorder="1" applyAlignment="1">
      <alignment horizontal="center" vertical="center" wrapText="1"/>
    </xf>
    <xf numFmtId="166" fontId="5" fillId="0" borderId="0" xfId="0" applyNumberFormat="1" applyFont="1" applyBorder="1" applyAlignment="1">
      <alignment horizontal="center" vertical="center"/>
    </xf>
    <xf numFmtId="10" fontId="6" fillId="0" borderId="9" xfId="2" applyNumberFormat="1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left" vertical="center" wrapText="1"/>
    </xf>
    <xf numFmtId="0" fontId="0" fillId="0" borderId="8" xfId="0" applyFill="1" applyBorder="1" applyAlignment="1">
      <alignment horizontal="left" vertical="center" wrapText="1"/>
    </xf>
    <xf numFmtId="168" fontId="4" fillId="0" borderId="3" xfId="4" applyNumberFormat="1" applyFont="1" applyFill="1" applyBorder="1" applyAlignment="1">
      <alignment horizontal="center" vertical="center" wrapText="1"/>
    </xf>
    <xf numFmtId="166" fontId="4" fillId="0" borderId="3" xfId="0" applyNumberFormat="1" applyFont="1" applyBorder="1" applyAlignment="1">
      <alignment horizontal="center" vertical="center" wrapText="1"/>
    </xf>
    <xf numFmtId="167" fontId="1" fillId="0" borderId="9" xfId="4" applyNumberFormat="1" applyFont="1" applyFill="1" applyBorder="1" applyAlignment="1">
      <alignment horizontal="center" vertical="center"/>
    </xf>
    <xf numFmtId="166" fontId="5" fillId="3" borderId="3" xfId="1" applyNumberFormat="1" applyFont="1" applyFill="1" applyBorder="1" applyAlignment="1">
      <alignment horizontal="center" vertical="center"/>
    </xf>
    <xf numFmtId="166" fontId="1" fillId="2" borderId="8" xfId="1" applyNumberFormat="1" applyFont="1" applyFill="1" applyBorder="1" applyAlignment="1">
      <alignment horizontal="center" vertical="center"/>
    </xf>
    <xf numFmtId="166" fontId="0" fillId="2" borderId="9" xfId="1" applyNumberFormat="1" applyFont="1" applyFill="1" applyBorder="1" applyAlignment="1">
      <alignment horizontal="center" vertical="center"/>
    </xf>
    <xf numFmtId="166" fontId="0" fillId="0" borderId="9" xfId="0" applyNumberFormat="1" applyFill="1" applyBorder="1" applyAlignment="1">
      <alignment vertical="center"/>
    </xf>
    <xf numFmtId="166" fontId="1" fillId="0" borderId="9" xfId="1" applyNumberFormat="1" applyFont="1" applyFill="1" applyBorder="1" applyAlignment="1">
      <alignment horizontal="center" vertical="center"/>
    </xf>
    <xf numFmtId="166" fontId="0" fillId="4" borderId="9" xfId="0" applyNumberFormat="1" applyFill="1" applyBorder="1" applyAlignment="1">
      <alignment vertical="center"/>
    </xf>
    <xf numFmtId="168" fontId="1" fillId="2" borderId="9" xfId="4" applyNumberFormat="1" applyFont="1" applyFill="1" applyBorder="1" applyAlignment="1">
      <alignment horizontal="center" vertical="center"/>
    </xf>
    <xf numFmtId="168" fontId="0" fillId="0" borderId="9" xfId="4" applyNumberFormat="1" applyFont="1" applyBorder="1" applyAlignment="1">
      <alignment vertical="center"/>
    </xf>
    <xf numFmtId="168" fontId="0" fillId="2" borderId="9" xfId="4" applyNumberFormat="1" applyFont="1" applyFill="1" applyBorder="1" applyAlignment="1">
      <alignment horizontal="center" vertical="center"/>
    </xf>
    <xf numFmtId="168" fontId="1" fillId="2" borderId="13" xfId="4" applyNumberFormat="1" applyFont="1" applyFill="1" applyBorder="1" applyAlignment="1">
      <alignment horizontal="center" vertical="center"/>
    </xf>
    <xf numFmtId="168" fontId="0" fillId="0" borderId="13" xfId="4" applyNumberFormat="1" applyFont="1" applyBorder="1" applyAlignment="1">
      <alignment vertical="center"/>
    </xf>
    <xf numFmtId="168" fontId="0" fillId="2" borderId="13" xfId="4" applyNumberFormat="1" applyFont="1" applyFill="1" applyBorder="1" applyAlignment="1">
      <alignment horizontal="center" vertical="center"/>
    </xf>
    <xf numFmtId="168" fontId="0" fillId="0" borderId="13" xfId="0" applyNumberFormat="1" applyBorder="1" applyAlignment="1">
      <alignment vertical="center"/>
    </xf>
    <xf numFmtId="168" fontId="1" fillId="2" borderId="40" xfId="4" applyNumberFormat="1" applyFont="1" applyFill="1" applyBorder="1" applyAlignment="1">
      <alignment horizontal="center" vertical="center"/>
    </xf>
    <xf numFmtId="0" fontId="3" fillId="2" borderId="11" xfId="3" applyFont="1" applyFill="1" applyBorder="1" applyAlignment="1">
      <alignment horizontal="center" vertical="center"/>
    </xf>
    <xf numFmtId="166" fontId="1" fillId="2" borderId="11" xfId="1" applyNumberFormat="1" applyFont="1" applyFill="1" applyBorder="1" applyAlignment="1">
      <alignment horizontal="center" vertical="center"/>
    </xf>
    <xf numFmtId="166" fontId="0" fillId="2" borderId="11" xfId="1" applyNumberFormat="1" applyFont="1" applyFill="1" applyBorder="1" applyAlignment="1">
      <alignment horizontal="center" vertical="center"/>
    </xf>
    <xf numFmtId="167" fontId="1" fillId="2" borderId="11" xfId="4" applyNumberFormat="1" applyFont="1" applyFill="1" applyBorder="1" applyAlignment="1">
      <alignment horizontal="center" vertical="center"/>
    </xf>
    <xf numFmtId="167" fontId="0" fillId="2" borderId="11" xfId="4" applyNumberFormat="1" applyFont="1" applyFill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9" fontId="6" fillId="2" borderId="13" xfId="2" applyFont="1" applyFill="1" applyBorder="1" applyAlignment="1">
      <alignment horizontal="center" vertical="center"/>
    </xf>
    <xf numFmtId="168" fontId="10" fillId="2" borderId="10" xfId="4" applyNumberFormat="1" applyFont="1" applyFill="1" applyBorder="1" applyAlignment="1">
      <alignment horizontal="center" vertical="center"/>
    </xf>
    <xf numFmtId="0" fontId="0" fillId="2" borderId="11" xfId="0" applyFont="1" applyFill="1" applyBorder="1" applyAlignment="1">
      <alignment horizontal="center" vertical="center"/>
    </xf>
    <xf numFmtId="9" fontId="0" fillId="0" borderId="11" xfId="2" applyFont="1" applyBorder="1" applyAlignment="1">
      <alignment horizontal="center" vertical="center"/>
    </xf>
    <xf numFmtId="0" fontId="0" fillId="0" borderId="11" xfId="0" applyBorder="1" applyAlignment="1">
      <alignment vertical="center" wrapText="1"/>
    </xf>
    <xf numFmtId="167" fontId="13" fillId="0" borderId="0" xfId="4" applyNumberFormat="1" applyFont="1" applyBorder="1" applyAlignment="1">
      <alignment vertical="center" wrapText="1"/>
    </xf>
    <xf numFmtId="167" fontId="1" fillId="2" borderId="8" xfId="4" applyNumberFormat="1" applyFont="1" applyFill="1" applyBorder="1" applyAlignment="1">
      <alignment horizontal="center" vertical="center"/>
    </xf>
    <xf numFmtId="168" fontId="16" fillId="2" borderId="3" xfId="4" applyNumberFormat="1" applyFont="1" applyFill="1" applyBorder="1" applyAlignment="1">
      <alignment horizontal="center" vertical="center"/>
    </xf>
    <xf numFmtId="166" fontId="0" fillId="0" borderId="11" xfId="0" applyNumberFormat="1" applyBorder="1" applyAlignment="1">
      <alignment vertical="center"/>
    </xf>
    <xf numFmtId="167" fontId="0" fillId="0" borderId="11" xfId="4" applyNumberFormat="1" applyFont="1" applyBorder="1" applyAlignment="1">
      <alignment vertical="center"/>
    </xf>
    <xf numFmtId="0" fontId="17" fillId="0" borderId="39" xfId="0" applyFont="1" applyBorder="1" applyAlignment="1">
      <alignment vertical="center"/>
    </xf>
    <xf numFmtId="0" fontId="17" fillId="0" borderId="10" xfId="0" applyFont="1" applyBorder="1" applyAlignment="1">
      <alignment vertical="center"/>
    </xf>
    <xf numFmtId="0" fontId="4" fillId="0" borderId="3" xfId="0" applyNumberFormat="1" applyFont="1" applyFill="1" applyBorder="1" applyAlignment="1">
      <alignment horizontal="center" vertical="center" wrapText="1"/>
    </xf>
    <xf numFmtId="0" fontId="1" fillId="0" borderId="14" xfId="0" applyNumberFormat="1" applyFont="1" applyFill="1" applyBorder="1" applyAlignment="1">
      <alignment horizontal="center" vertical="center" wrapText="1"/>
    </xf>
    <xf numFmtId="0" fontId="0" fillId="0" borderId="9" xfId="0" applyNumberFormat="1" applyBorder="1" applyAlignment="1">
      <alignment horizontal="center" vertical="center"/>
    </xf>
    <xf numFmtId="0" fontId="0" fillId="0" borderId="14" xfId="0" applyNumberFormat="1" applyBorder="1" applyAlignment="1">
      <alignment horizontal="center" vertical="center"/>
    </xf>
    <xf numFmtId="0" fontId="1" fillId="0" borderId="9" xfId="0" applyNumberFormat="1" applyFont="1" applyBorder="1" applyAlignment="1">
      <alignment horizontal="center" vertical="center"/>
    </xf>
    <xf numFmtId="0" fontId="1" fillId="0" borderId="14" xfId="0" applyNumberFormat="1" applyFont="1" applyBorder="1" applyAlignment="1">
      <alignment horizontal="center" vertical="center"/>
    </xf>
    <xf numFmtId="0" fontId="1" fillId="0" borderId="9" xfId="0" applyNumberFormat="1" applyFont="1" applyBorder="1" applyAlignment="1">
      <alignment horizontal="center" vertical="center" wrapText="1"/>
    </xf>
    <xf numFmtId="0" fontId="10" fillId="0" borderId="9" xfId="0" applyNumberFormat="1" applyFont="1" applyBorder="1" applyAlignment="1">
      <alignment horizontal="center" vertical="center"/>
    </xf>
    <xf numFmtId="0" fontId="1" fillId="2" borderId="11" xfId="0" applyNumberFormat="1" applyFont="1" applyFill="1" applyBorder="1" applyAlignment="1">
      <alignment horizontal="center" vertical="center" wrapText="1"/>
    </xf>
    <xf numFmtId="0" fontId="1" fillId="0" borderId="14" xfId="0" applyNumberFormat="1" applyFont="1" applyBorder="1" applyAlignment="1">
      <alignment horizontal="center" vertical="center" wrapText="1"/>
    </xf>
    <xf numFmtId="0" fontId="9" fillId="0" borderId="9" xfId="0" applyNumberFormat="1" applyFont="1" applyBorder="1" applyAlignment="1">
      <alignment horizontal="center" vertical="center" wrapText="1"/>
    </xf>
    <xf numFmtId="0" fontId="1" fillId="0" borderId="11" xfId="0" applyNumberFormat="1" applyFont="1" applyBorder="1" applyAlignment="1">
      <alignment horizontal="center" vertical="center"/>
    </xf>
    <xf numFmtId="0" fontId="1" fillId="0" borderId="0" xfId="0" applyNumberFormat="1" applyFont="1" applyBorder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1" fontId="0" fillId="0" borderId="9" xfId="0" applyNumberFormat="1" applyBorder="1" applyAlignment="1">
      <alignment horizontal="center" vertical="center"/>
    </xf>
    <xf numFmtId="1" fontId="1" fillId="2" borderId="9" xfId="0" applyNumberFormat="1" applyFont="1" applyFill="1" applyBorder="1" applyAlignment="1">
      <alignment horizontal="center" vertical="center" wrapText="1"/>
    </xf>
    <xf numFmtId="1" fontId="1" fillId="0" borderId="8" xfId="0" applyNumberFormat="1" applyFont="1" applyBorder="1" applyAlignment="1">
      <alignment horizontal="center" vertical="center" wrapText="1"/>
    </xf>
    <xf numFmtId="1" fontId="1" fillId="0" borderId="14" xfId="0" applyNumberFormat="1" applyFont="1" applyBorder="1" applyAlignment="1">
      <alignment horizontal="center" vertical="center" wrapText="1"/>
    </xf>
    <xf numFmtId="166" fontId="0" fillId="0" borderId="11" xfId="0" applyNumberFormat="1" applyFill="1" applyBorder="1" applyAlignment="1">
      <alignment vertical="center"/>
    </xf>
    <xf numFmtId="166" fontId="0" fillId="0" borderId="26" xfId="0" applyNumberFormat="1" applyBorder="1" applyAlignment="1">
      <alignment vertical="center"/>
    </xf>
    <xf numFmtId="0" fontId="0" fillId="0" borderId="11" xfId="0" applyNumberFormat="1" applyBorder="1" applyAlignment="1">
      <alignment horizontal="center" vertical="center"/>
    </xf>
    <xf numFmtId="168" fontId="10" fillId="2" borderId="28" xfId="4" applyNumberFormat="1" applyFont="1" applyFill="1" applyBorder="1" applyAlignment="1">
      <alignment horizontal="center" vertical="center"/>
    </xf>
    <xf numFmtId="1" fontId="3" fillId="2" borderId="9" xfId="3" applyNumberFormat="1" applyFont="1" applyFill="1" applyBorder="1" applyAlignment="1">
      <alignment horizontal="center" vertical="center"/>
    </xf>
    <xf numFmtId="168" fontId="4" fillId="0" borderId="3" xfId="0" applyNumberFormat="1" applyFont="1" applyFill="1" applyBorder="1" applyAlignment="1">
      <alignment horizontal="center" vertical="center" wrapText="1"/>
    </xf>
    <xf numFmtId="168" fontId="1" fillId="0" borderId="12" xfId="1" applyNumberFormat="1" applyFont="1" applyFill="1" applyBorder="1" applyAlignment="1">
      <alignment horizontal="center" vertical="center"/>
    </xf>
    <xf numFmtId="168" fontId="0" fillId="0" borderId="11" xfId="4" applyNumberFormat="1" applyFont="1" applyBorder="1" applyAlignment="1">
      <alignment vertical="center"/>
    </xf>
    <xf numFmtId="168" fontId="1" fillId="2" borderId="9" xfId="1" applyNumberFormat="1" applyFont="1" applyFill="1" applyBorder="1" applyAlignment="1">
      <alignment horizontal="center" vertical="center"/>
    </xf>
    <xf numFmtId="168" fontId="0" fillId="4" borderId="3" xfId="4" applyNumberFormat="1" applyFont="1" applyFill="1" applyBorder="1" applyAlignment="1">
      <alignment vertical="center"/>
    </xf>
    <xf numFmtId="168" fontId="1" fillId="2" borderId="8" xfId="4" applyNumberFormat="1" applyFont="1" applyFill="1" applyBorder="1" applyAlignment="1">
      <alignment horizontal="center" vertical="center"/>
    </xf>
    <xf numFmtId="168" fontId="13" fillId="0" borderId="0" xfId="4" applyNumberFormat="1" applyFont="1" applyBorder="1" applyAlignment="1">
      <alignment vertical="center" wrapText="1"/>
    </xf>
    <xf numFmtId="168" fontId="1" fillId="0" borderId="0" xfId="0" applyNumberFormat="1" applyFont="1" applyAlignment="1">
      <alignment horizontal="center" vertical="center"/>
    </xf>
    <xf numFmtId="168" fontId="10" fillId="2" borderId="14" xfId="1" applyNumberFormat="1" applyFont="1" applyFill="1" applyBorder="1" applyAlignment="1">
      <alignment horizontal="center" vertical="center"/>
    </xf>
    <xf numFmtId="168" fontId="1" fillId="2" borderId="40" xfId="1" applyNumberFormat="1" applyFont="1" applyFill="1" applyBorder="1" applyAlignment="1">
      <alignment horizontal="center" vertical="center"/>
    </xf>
    <xf numFmtId="168" fontId="5" fillId="4" borderId="3" xfId="2" applyNumberFormat="1" applyFont="1" applyFill="1" applyBorder="1" applyAlignment="1">
      <alignment vertical="center"/>
    </xf>
    <xf numFmtId="0" fontId="17" fillId="0" borderId="3" xfId="0" applyFont="1" applyBorder="1" applyAlignment="1">
      <alignment vertical="center"/>
    </xf>
    <xf numFmtId="167" fontId="1" fillId="0" borderId="5" xfId="4" applyNumberFormat="1" applyFont="1" applyFill="1" applyBorder="1" applyAlignment="1">
      <alignment horizontal="center" vertical="center"/>
    </xf>
    <xf numFmtId="167" fontId="1" fillId="0" borderId="6" xfId="4" applyNumberFormat="1" applyFont="1" applyFill="1" applyBorder="1" applyAlignment="1">
      <alignment horizontal="center" vertical="center"/>
    </xf>
    <xf numFmtId="168" fontId="1" fillId="0" borderId="42" xfId="4" applyNumberFormat="1" applyFont="1" applyFill="1" applyBorder="1" applyAlignment="1">
      <alignment horizontal="center" vertical="center"/>
    </xf>
    <xf numFmtId="0" fontId="17" fillId="0" borderId="28" xfId="0" applyFont="1" applyBorder="1" applyAlignment="1">
      <alignment vertical="center"/>
    </xf>
    <xf numFmtId="0" fontId="0" fillId="0" borderId="8" xfId="0" applyBorder="1" applyAlignment="1">
      <alignment vertical="center" wrapText="1"/>
    </xf>
    <xf numFmtId="0" fontId="1" fillId="0" borderId="11" xfId="0" applyFont="1" applyBorder="1" applyAlignment="1">
      <alignment vertical="center" wrapText="1"/>
    </xf>
    <xf numFmtId="165" fontId="17" fillId="0" borderId="10" xfId="0" applyNumberFormat="1" applyFont="1" applyBorder="1" applyAlignment="1">
      <alignment vertical="center"/>
    </xf>
    <xf numFmtId="0" fontId="17" fillId="0" borderId="19" xfId="0" applyFont="1" applyBorder="1" applyAlignment="1">
      <alignment vertical="center"/>
    </xf>
    <xf numFmtId="0" fontId="10" fillId="0" borderId="11" xfId="0" applyFont="1" applyBorder="1" applyAlignment="1">
      <alignment vertical="center" wrapText="1"/>
    </xf>
    <xf numFmtId="168" fontId="16" fillId="0" borderId="3" xfId="0" applyNumberFormat="1" applyFont="1" applyBorder="1" applyAlignment="1">
      <alignment vertical="center"/>
    </xf>
    <xf numFmtId="0" fontId="10" fillId="0" borderId="0" xfId="0" applyFont="1" applyAlignment="1">
      <alignment vertical="center"/>
    </xf>
    <xf numFmtId="0" fontId="1" fillId="2" borderId="24" xfId="0" applyFont="1" applyFill="1" applyBorder="1" applyAlignment="1">
      <alignment horizontal="center" vertical="center" wrapText="1"/>
    </xf>
    <xf numFmtId="169" fontId="17" fillId="0" borderId="10" xfId="0" applyNumberFormat="1" applyFont="1" applyBorder="1" applyAlignment="1">
      <alignment vertical="center"/>
    </xf>
    <xf numFmtId="0" fontId="17" fillId="0" borderId="41" xfId="0" applyFont="1" applyBorder="1" applyAlignment="1">
      <alignment vertical="center"/>
    </xf>
    <xf numFmtId="0" fontId="1" fillId="0" borderId="9" xfId="0" applyFont="1" applyBorder="1" applyAlignment="1">
      <alignment vertical="center" wrapText="1"/>
    </xf>
    <xf numFmtId="0" fontId="1" fillId="0" borderId="18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0" fillId="0" borderId="0" xfId="0" applyBorder="1" applyAlignment="1">
      <alignment vertical="center" wrapText="1"/>
    </xf>
    <xf numFmtId="0" fontId="1" fillId="0" borderId="0" xfId="0" applyFont="1" applyBorder="1" applyAlignment="1">
      <alignment horizontal="center" vertical="center"/>
    </xf>
    <xf numFmtId="168" fontId="1" fillId="0" borderId="0" xfId="0" applyNumberFormat="1" applyFont="1" applyBorder="1" applyAlignment="1">
      <alignment horizontal="center" vertical="center"/>
    </xf>
    <xf numFmtId="167" fontId="1" fillId="0" borderId="0" xfId="4" applyNumberFormat="1" applyFont="1" applyBorder="1" applyAlignment="1">
      <alignment vertical="center"/>
    </xf>
    <xf numFmtId="168" fontId="1" fillId="0" borderId="0" xfId="0" applyNumberFormat="1" applyFont="1" applyBorder="1" applyAlignment="1">
      <alignment vertical="center"/>
    </xf>
    <xf numFmtId="168" fontId="1" fillId="0" borderId="0" xfId="4" applyNumberFormat="1" applyFont="1" applyBorder="1" applyAlignment="1">
      <alignment vertical="center"/>
    </xf>
    <xf numFmtId="4" fontId="1" fillId="0" borderId="0" xfId="0" applyNumberFormat="1" applyFont="1" applyAlignment="1">
      <alignment vertical="center"/>
    </xf>
    <xf numFmtId="166" fontId="1" fillId="0" borderId="0" xfId="4" applyNumberFormat="1" applyFont="1" applyBorder="1" applyAlignment="1">
      <alignment vertical="center"/>
    </xf>
    <xf numFmtId="167" fontId="1" fillId="0" borderId="16" xfId="4" applyNumberFormat="1" applyFont="1" applyBorder="1" applyAlignment="1">
      <alignment horizontal="center" vertical="center"/>
    </xf>
    <xf numFmtId="166" fontId="1" fillId="0" borderId="16" xfId="4" applyNumberFormat="1" applyFont="1" applyBorder="1" applyAlignment="1">
      <alignment horizontal="center" vertical="center"/>
    </xf>
    <xf numFmtId="168" fontId="1" fillId="0" borderId="16" xfId="4" applyNumberFormat="1" applyFont="1" applyBorder="1" applyAlignment="1">
      <alignment horizontal="center" vertical="center"/>
    </xf>
    <xf numFmtId="0" fontId="17" fillId="0" borderId="23" xfId="0" applyFont="1" applyBorder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167" fontId="1" fillId="0" borderId="0" xfId="4" applyNumberFormat="1" applyFont="1" applyAlignment="1">
      <alignment horizontal="center" vertical="center"/>
    </xf>
    <xf numFmtId="168" fontId="1" fillId="0" borderId="0" xfId="4" applyNumberFormat="1" applyFont="1" applyAlignment="1">
      <alignment horizontal="center" vertical="center"/>
    </xf>
    <xf numFmtId="0" fontId="17" fillId="0" borderId="0" xfId="0" applyFont="1" applyAlignment="1">
      <alignment vertical="center"/>
    </xf>
    <xf numFmtId="0" fontId="0" fillId="0" borderId="25" xfId="0" applyBorder="1" applyAlignment="1">
      <alignment horizontal="center" vertical="center"/>
    </xf>
    <xf numFmtId="168" fontId="16" fillId="2" borderId="31" xfId="1" applyNumberFormat="1" applyFont="1" applyFill="1" applyBorder="1" applyAlignment="1">
      <alignment horizontal="center" vertical="center"/>
    </xf>
    <xf numFmtId="0" fontId="1" fillId="0" borderId="9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center" vertical="center" wrapText="1"/>
    </xf>
    <xf numFmtId="9" fontId="1" fillId="0" borderId="9" xfId="2" applyFont="1" applyBorder="1" applyAlignment="1">
      <alignment horizontal="center" vertical="center"/>
    </xf>
    <xf numFmtId="166" fontId="1" fillId="0" borderId="9" xfId="0" applyNumberFormat="1" applyFont="1" applyBorder="1" applyAlignment="1">
      <alignment horizontal="center" vertical="center"/>
    </xf>
    <xf numFmtId="166" fontId="1" fillId="0" borderId="9" xfId="4" applyNumberFormat="1" applyFont="1" applyBorder="1" applyAlignment="1">
      <alignment vertical="center"/>
    </xf>
    <xf numFmtId="167" fontId="1" fillId="0" borderId="9" xfId="4" applyNumberFormat="1" applyFont="1" applyBorder="1" applyAlignment="1">
      <alignment horizontal="center" vertical="center"/>
    </xf>
    <xf numFmtId="167" fontId="1" fillId="0" borderId="9" xfId="4" applyNumberFormat="1" applyFont="1" applyBorder="1" applyAlignment="1">
      <alignment vertical="center"/>
    </xf>
    <xf numFmtId="167" fontId="16" fillId="2" borderId="14" xfId="4" applyNumberFormat="1" applyFont="1" applyFill="1" applyBorder="1" applyAlignment="1">
      <alignment horizontal="center" vertical="center"/>
    </xf>
    <xf numFmtId="167" fontId="16" fillId="2" borderId="9" xfId="4" applyNumberFormat="1" applyFont="1" applyFill="1" applyBorder="1" applyAlignment="1">
      <alignment horizontal="center" vertical="center"/>
    </xf>
    <xf numFmtId="166" fontId="13" fillId="0" borderId="0" xfId="4" applyNumberFormat="1" applyFont="1" applyBorder="1" applyAlignment="1">
      <alignment vertical="center" wrapText="1"/>
    </xf>
    <xf numFmtId="168" fontId="1" fillId="0" borderId="9" xfId="4" applyNumberFormat="1" applyFont="1" applyBorder="1" applyAlignment="1">
      <alignment vertical="center"/>
    </xf>
    <xf numFmtId="0" fontId="1" fillId="0" borderId="6" xfId="4" applyNumberFormat="1" applyFont="1" applyBorder="1" applyAlignment="1">
      <alignment horizontal="center" vertical="center"/>
    </xf>
    <xf numFmtId="166" fontId="1" fillId="0" borderId="6" xfId="4" applyNumberFormat="1" applyFont="1" applyBorder="1" applyAlignment="1">
      <alignment vertical="center"/>
    </xf>
    <xf numFmtId="166" fontId="1" fillId="0" borderId="7" xfId="4" applyNumberFormat="1" applyFont="1" applyBorder="1" applyAlignment="1">
      <alignment vertical="center"/>
    </xf>
    <xf numFmtId="0" fontId="1" fillId="0" borderId="9" xfId="4" applyNumberFormat="1" applyFont="1" applyBorder="1" applyAlignment="1">
      <alignment horizontal="center" vertical="center"/>
    </xf>
    <xf numFmtId="166" fontId="1" fillId="0" borderId="10" xfId="4" applyNumberFormat="1" applyFont="1" applyBorder="1" applyAlignment="1">
      <alignment vertical="center"/>
    </xf>
    <xf numFmtId="0" fontId="1" fillId="0" borderId="21" xfId="4" applyNumberFormat="1" applyFont="1" applyBorder="1" applyAlignment="1">
      <alignment horizontal="center" vertical="center"/>
    </xf>
    <xf numFmtId="166" fontId="1" fillId="0" borderId="21" xfId="4" applyNumberFormat="1" applyFont="1" applyBorder="1" applyAlignment="1">
      <alignment vertical="center"/>
    </xf>
    <xf numFmtId="166" fontId="1" fillId="0" borderId="22" xfId="4" applyNumberFormat="1" applyFont="1" applyBorder="1" applyAlignment="1">
      <alignment vertical="center"/>
    </xf>
    <xf numFmtId="166" fontId="5" fillId="0" borderId="2" xfId="4" applyNumberFormat="1" applyFont="1" applyBorder="1" applyAlignment="1">
      <alignment vertical="center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168" fontId="16" fillId="2" borderId="31" xfId="1" applyNumberFormat="1" applyFont="1" applyFill="1" applyBorder="1" applyAlignment="1">
      <alignment horizontal="center" vertical="center"/>
    </xf>
    <xf numFmtId="0" fontId="0" fillId="0" borderId="9" xfId="0" applyFont="1" applyBorder="1" applyAlignment="1">
      <alignment horizontal="left" vertical="center" wrapText="1"/>
    </xf>
    <xf numFmtId="0" fontId="1" fillId="0" borderId="17" xfId="0" applyFont="1" applyFill="1" applyBorder="1" applyAlignment="1">
      <alignment horizontal="center" vertical="center"/>
    </xf>
    <xf numFmtId="0" fontId="0" fillId="0" borderId="9" xfId="0" applyNumberFormat="1" applyFill="1" applyBorder="1" applyAlignment="1">
      <alignment horizontal="center" vertical="center"/>
    </xf>
    <xf numFmtId="9" fontId="3" fillId="0" borderId="9" xfId="2" applyFont="1" applyFill="1" applyBorder="1" applyAlignment="1">
      <alignment horizontal="center" vertical="center"/>
    </xf>
    <xf numFmtId="0" fontId="3" fillId="0" borderId="9" xfId="3" applyNumberFormat="1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168" fontId="0" fillId="0" borderId="9" xfId="4" applyNumberFormat="1" applyFont="1" applyFill="1" applyBorder="1" applyAlignment="1">
      <alignment vertical="center"/>
    </xf>
    <xf numFmtId="167" fontId="0" fillId="0" borderId="9" xfId="4" applyNumberFormat="1" applyFont="1" applyFill="1" applyBorder="1" applyAlignment="1">
      <alignment vertical="center"/>
    </xf>
    <xf numFmtId="168" fontId="0" fillId="0" borderId="13" xfId="4" applyNumberFormat="1" applyFont="1" applyFill="1" applyBorder="1" applyAlignment="1">
      <alignment horizontal="center" vertical="center"/>
    </xf>
    <xf numFmtId="165" fontId="17" fillId="0" borderId="10" xfId="0" applyNumberFormat="1" applyFont="1" applyFill="1" applyBorder="1" applyAlignment="1">
      <alignment vertical="center"/>
    </xf>
    <xf numFmtId="0" fontId="0" fillId="0" borderId="9" xfId="0" applyFill="1" applyBorder="1" applyAlignment="1">
      <alignment horizontal="left" vertical="center" wrapText="1"/>
    </xf>
    <xf numFmtId="0" fontId="1" fillId="0" borderId="9" xfId="0" applyNumberFormat="1" applyFont="1" applyFill="1" applyBorder="1" applyAlignment="1">
      <alignment horizontal="center" vertical="center" wrapText="1"/>
    </xf>
    <xf numFmtId="0" fontId="0" fillId="0" borderId="9" xfId="0" applyFont="1" applyFill="1" applyBorder="1" applyAlignment="1">
      <alignment horizontal="center" vertical="center"/>
    </xf>
    <xf numFmtId="0" fontId="0" fillId="0" borderId="8" xfId="0" applyFill="1" applyBorder="1" applyAlignment="1">
      <alignment vertical="center" wrapText="1"/>
    </xf>
    <xf numFmtId="0" fontId="0" fillId="0" borderId="9" xfId="0" applyFill="1" applyBorder="1" applyAlignment="1">
      <alignment vertical="center"/>
    </xf>
    <xf numFmtId="1" fontId="1" fillId="0" borderId="9" xfId="0" applyNumberFormat="1" applyFont="1" applyFill="1" applyBorder="1" applyAlignment="1">
      <alignment horizontal="center" vertical="center" wrapText="1"/>
    </xf>
    <xf numFmtId="1" fontId="3" fillId="0" borderId="9" xfId="3" applyNumberFormat="1" applyFont="1" applyFill="1" applyBorder="1" applyAlignment="1">
      <alignment horizontal="center" vertical="center"/>
    </xf>
    <xf numFmtId="169" fontId="17" fillId="0" borderId="10" xfId="0" applyNumberFormat="1" applyFont="1" applyFill="1" applyBorder="1" applyAlignment="1">
      <alignment vertical="center"/>
    </xf>
    <xf numFmtId="1" fontId="0" fillId="0" borderId="9" xfId="0" applyNumberFormat="1" applyFill="1" applyBorder="1" applyAlignment="1">
      <alignment horizontal="center" vertical="center"/>
    </xf>
    <xf numFmtId="166" fontId="1" fillId="0" borderId="9" xfId="0" applyNumberFormat="1" applyFont="1" applyFill="1" applyBorder="1" applyAlignment="1">
      <alignment horizontal="center" vertical="center"/>
    </xf>
    <xf numFmtId="168" fontId="1" fillId="0" borderId="9" xfId="4" applyNumberFormat="1" applyFont="1" applyFill="1" applyBorder="1" applyAlignment="1">
      <alignment vertical="center"/>
    </xf>
    <xf numFmtId="167" fontId="1" fillId="0" borderId="9" xfId="4" applyNumberFormat="1" applyFont="1" applyFill="1" applyBorder="1" applyAlignment="1">
      <alignment vertical="center"/>
    </xf>
    <xf numFmtId="0" fontId="1" fillId="0" borderId="9" xfId="0" applyFont="1" applyFill="1" applyBorder="1" applyAlignment="1">
      <alignment horizontal="left" vertical="center" wrapText="1"/>
    </xf>
    <xf numFmtId="0" fontId="1" fillId="0" borderId="9" xfId="0" applyFont="1" applyFill="1" applyBorder="1" applyAlignment="1">
      <alignment horizontal="center" vertical="center" wrapText="1"/>
    </xf>
    <xf numFmtId="9" fontId="1" fillId="0" borderId="9" xfId="2" applyFont="1" applyFill="1" applyBorder="1" applyAlignment="1">
      <alignment horizontal="center" vertical="center"/>
    </xf>
    <xf numFmtId="0" fontId="3" fillId="0" borderId="9" xfId="3" applyFont="1" applyFill="1" applyBorder="1" applyAlignment="1">
      <alignment horizontal="center" vertical="center"/>
    </xf>
    <xf numFmtId="166" fontId="1" fillId="5" borderId="9" xfId="0" applyNumberFormat="1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left" vertical="center" wrapText="1"/>
    </xf>
    <xf numFmtId="0" fontId="9" fillId="0" borderId="9" xfId="0" applyNumberFormat="1" applyFont="1" applyFill="1" applyBorder="1" applyAlignment="1">
      <alignment horizontal="center" vertical="center" wrapText="1"/>
    </xf>
    <xf numFmtId="9" fontId="0" fillId="0" borderId="9" xfId="2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1" fillId="0" borderId="25" xfId="0" applyFont="1" applyFill="1" applyBorder="1" applyAlignment="1">
      <alignment horizontal="center" vertical="center"/>
    </xf>
    <xf numFmtId="168" fontId="1" fillId="0" borderId="9" xfId="1" applyNumberFormat="1" applyFont="1" applyFill="1" applyBorder="1" applyAlignment="1">
      <alignment horizontal="center" vertical="center"/>
    </xf>
    <xf numFmtId="166" fontId="1" fillId="5" borderId="9" xfId="1" applyNumberFormat="1" applyFont="1" applyFill="1" applyBorder="1" applyAlignment="1">
      <alignment horizontal="center" vertical="center"/>
    </xf>
    <xf numFmtId="0" fontId="0" fillId="0" borderId="9" xfId="0" applyFill="1" applyBorder="1" applyAlignment="1">
      <alignment vertical="center" wrapText="1"/>
    </xf>
    <xf numFmtId="0" fontId="0" fillId="0" borderId="9" xfId="0" applyFill="1" applyBorder="1" applyAlignment="1">
      <alignment horizontal="center" vertical="center"/>
    </xf>
    <xf numFmtId="168" fontId="0" fillId="0" borderId="13" xfId="0" applyNumberFormat="1" applyFill="1" applyBorder="1" applyAlignment="1">
      <alignment vertical="center"/>
    </xf>
    <xf numFmtId="168" fontId="0" fillId="0" borderId="13" xfId="4" applyNumberFormat="1" applyFont="1" applyFill="1" applyBorder="1" applyAlignment="1">
      <alignment vertical="center"/>
    </xf>
    <xf numFmtId="0" fontId="6" fillId="0" borderId="9" xfId="0" applyFont="1" applyBorder="1" applyAlignment="1">
      <alignment horizontal="left" vertical="center" wrapText="1"/>
    </xf>
    <xf numFmtId="0" fontId="6" fillId="0" borderId="21" xfId="0" applyFont="1" applyBorder="1" applyAlignment="1">
      <alignment horizontal="left" vertical="center" wrapText="1"/>
    </xf>
    <xf numFmtId="166" fontId="0" fillId="5" borderId="9" xfId="0" applyNumberFormat="1" applyFill="1" applyBorder="1" applyAlignment="1">
      <alignment vertical="center"/>
    </xf>
    <xf numFmtId="166" fontId="1" fillId="6" borderId="9" xfId="1" applyNumberFormat="1" applyFont="1" applyFill="1" applyBorder="1" applyAlignment="1">
      <alignment horizontal="center" vertical="center"/>
    </xf>
    <xf numFmtId="167" fontId="1" fillId="6" borderId="9" xfId="4" applyNumberFormat="1" applyFont="1" applyFill="1" applyBorder="1" applyAlignment="1">
      <alignment horizontal="center" vertical="center"/>
    </xf>
    <xf numFmtId="166" fontId="0" fillId="6" borderId="9" xfId="0" applyNumberFormat="1" applyFill="1" applyBorder="1" applyAlignment="1">
      <alignment vertical="center"/>
    </xf>
    <xf numFmtId="167" fontId="0" fillId="6" borderId="9" xfId="4" applyNumberFormat="1" applyFont="1" applyFill="1" applyBorder="1" applyAlignment="1">
      <alignment vertical="center"/>
    </xf>
    <xf numFmtId="167" fontId="5" fillId="0" borderId="3" xfId="4" applyNumberFormat="1" applyFont="1" applyBorder="1" applyAlignment="1">
      <alignment horizontal="center" vertical="center" wrapText="1"/>
    </xf>
    <xf numFmtId="1" fontId="1" fillId="0" borderId="34" xfId="4" applyNumberFormat="1" applyBorder="1" applyAlignment="1">
      <alignment horizontal="center" vertical="center"/>
    </xf>
    <xf numFmtId="167" fontId="1" fillId="0" borderId="36" xfId="4" applyNumberFormat="1" applyBorder="1" applyAlignment="1">
      <alignment horizontal="center" vertical="center"/>
    </xf>
    <xf numFmtId="0" fontId="1" fillId="0" borderId="34" xfId="4" applyBorder="1" applyAlignment="1">
      <alignment horizontal="center" vertical="center"/>
    </xf>
    <xf numFmtId="167" fontId="1" fillId="0" borderId="33" xfId="4" applyNumberFormat="1" applyBorder="1" applyAlignment="1">
      <alignment horizontal="center" vertical="center"/>
    </xf>
    <xf numFmtId="0" fontId="1" fillId="0" borderId="32" xfId="4" applyBorder="1" applyAlignment="1">
      <alignment horizontal="center" vertical="center"/>
    </xf>
    <xf numFmtId="167" fontId="0" fillId="0" borderId="14" xfId="4" applyNumberFormat="1" applyFont="1" applyBorder="1" applyAlignment="1">
      <alignment horizontal="left" vertical="center"/>
    </xf>
    <xf numFmtId="167" fontId="0" fillId="0" borderId="9" xfId="4" applyNumberFormat="1" applyFont="1" applyBorder="1" applyAlignment="1">
      <alignment horizontal="left" vertical="center"/>
    </xf>
    <xf numFmtId="167" fontId="0" fillId="0" borderId="10" xfId="4" applyNumberFormat="1" applyFont="1" applyBorder="1" applyAlignment="1">
      <alignment horizontal="left" vertical="center"/>
    </xf>
    <xf numFmtId="167" fontId="5" fillId="0" borderId="35" xfId="4" applyNumberFormat="1" applyFont="1" applyBorder="1" applyAlignment="1">
      <alignment horizontal="left" vertical="center"/>
    </xf>
    <xf numFmtId="167" fontId="5" fillId="0" borderId="30" xfId="4" applyNumberFormat="1" applyFont="1" applyBorder="1" applyAlignment="1">
      <alignment horizontal="left" vertical="center"/>
    </xf>
    <xf numFmtId="167" fontId="5" fillId="0" borderId="31" xfId="4" applyNumberFormat="1" applyFont="1" applyBorder="1" applyAlignment="1">
      <alignment horizontal="left" vertical="center"/>
    </xf>
    <xf numFmtId="167" fontId="1" fillId="0" borderId="27" xfId="4" applyNumberFormat="1" applyBorder="1" applyAlignment="1">
      <alignment horizontal="left" vertical="center"/>
    </xf>
    <xf numFmtId="167" fontId="1" fillId="0" borderId="8" xfId="4" applyNumberFormat="1" applyBorder="1" applyAlignment="1">
      <alignment horizontal="left" vertical="center"/>
    </xf>
    <xf numFmtId="167" fontId="1" fillId="0" borderId="28" xfId="4" applyNumberFormat="1" applyBorder="1" applyAlignment="1">
      <alignment horizontal="left" vertical="center"/>
    </xf>
    <xf numFmtId="167" fontId="1" fillId="0" borderId="14" xfId="4" applyNumberFormat="1" applyBorder="1" applyAlignment="1">
      <alignment horizontal="left" vertical="center"/>
    </xf>
    <xf numFmtId="167" fontId="1" fillId="0" borderId="9" xfId="4" applyNumberFormat="1" applyBorder="1" applyAlignment="1">
      <alignment horizontal="left" vertical="center"/>
    </xf>
    <xf numFmtId="167" fontId="1" fillId="0" borderId="10" xfId="4" applyNumberFormat="1" applyBorder="1" applyAlignment="1">
      <alignment horizontal="left" vertical="center"/>
    </xf>
    <xf numFmtId="167" fontId="0" fillId="0" borderId="27" xfId="4" applyNumberFormat="1" applyFont="1" applyBorder="1" applyAlignment="1">
      <alignment horizontal="left" vertical="center"/>
    </xf>
    <xf numFmtId="167" fontId="1" fillId="0" borderId="37" xfId="4" applyNumberFormat="1" applyBorder="1" applyAlignment="1">
      <alignment horizontal="center" vertical="center"/>
    </xf>
    <xf numFmtId="167" fontId="1" fillId="0" borderId="38" xfId="4" applyNumberFormat="1" applyBorder="1" applyAlignment="1">
      <alignment horizontal="center" vertical="center"/>
    </xf>
    <xf numFmtId="167" fontId="0" fillId="0" borderId="14" xfId="4" applyNumberFormat="1" applyFont="1" applyBorder="1" applyAlignment="1">
      <alignment horizontal="left" vertical="center" wrapText="1"/>
    </xf>
    <xf numFmtId="167" fontId="0" fillId="0" borderId="9" xfId="4" applyNumberFormat="1" applyFont="1" applyBorder="1" applyAlignment="1">
      <alignment horizontal="left" vertical="center" wrapText="1"/>
    </xf>
    <xf numFmtId="167" fontId="0" fillId="0" borderId="10" xfId="4" applyNumberFormat="1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168" fontId="12" fillId="3" borderId="1" xfId="0" applyNumberFormat="1" applyFont="1" applyFill="1" applyBorder="1" applyAlignment="1">
      <alignment horizontal="center" vertical="center"/>
    </xf>
    <xf numFmtId="168" fontId="12" fillId="3" borderId="2" xfId="0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right" vertical="center"/>
    </xf>
    <xf numFmtId="0" fontId="8" fillId="3" borderId="2" xfId="0" applyFont="1" applyFill="1" applyBorder="1" applyAlignment="1">
      <alignment horizontal="right" vertical="center"/>
    </xf>
    <xf numFmtId="0" fontId="6" fillId="3" borderId="29" xfId="0" applyFont="1" applyFill="1" applyBorder="1" applyAlignment="1">
      <alignment horizontal="center" vertical="center"/>
    </xf>
    <xf numFmtId="0" fontId="6" fillId="3" borderId="30" xfId="0" applyFont="1" applyFill="1" applyBorder="1" applyAlignment="1">
      <alignment horizontal="center" vertical="center"/>
    </xf>
    <xf numFmtId="0" fontId="6" fillId="3" borderId="31" xfId="0" applyFont="1" applyFill="1" applyBorder="1" applyAlignment="1">
      <alignment horizontal="center" vertical="center"/>
    </xf>
    <xf numFmtId="168" fontId="11" fillId="0" borderId="9" xfId="0" applyNumberFormat="1" applyFont="1" applyBorder="1" applyAlignment="1">
      <alignment horizontal="center" vertical="center"/>
    </xf>
    <xf numFmtId="168" fontId="11" fillId="0" borderId="10" xfId="0" applyNumberFormat="1" applyFont="1" applyBorder="1" applyAlignment="1">
      <alignment horizontal="center" vertical="center"/>
    </xf>
    <xf numFmtId="166" fontId="0" fillId="0" borderId="21" xfId="4" applyNumberFormat="1" applyFont="1" applyBorder="1" applyAlignment="1">
      <alignment horizontal="center" vertical="center"/>
    </xf>
    <xf numFmtId="168" fontId="10" fillId="0" borderId="8" xfId="0" applyNumberFormat="1" applyFont="1" applyBorder="1" applyAlignment="1">
      <alignment horizontal="center" vertical="center"/>
    </xf>
    <xf numFmtId="168" fontId="10" fillId="0" borderId="28" xfId="0" applyNumberFormat="1" applyFont="1" applyBorder="1" applyAlignment="1">
      <alignment horizontal="center" vertical="center"/>
    </xf>
    <xf numFmtId="168" fontId="10" fillId="0" borderId="21" xfId="0" applyNumberFormat="1" applyFont="1" applyBorder="1" applyAlignment="1">
      <alignment horizontal="center" vertical="center"/>
    </xf>
    <xf numFmtId="168" fontId="10" fillId="0" borderId="22" xfId="0" applyNumberFormat="1" applyFont="1" applyBorder="1" applyAlignment="1">
      <alignment horizontal="center" vertical="center"/>
    </xf>
    <xf numFmtId="167" fontId="1" fillId="0" borderId="44" xfId="4" applyNumberFormat="1" applyBorder="1" applyAlignment="1">
      <alignment horizontal="center" vertical="center"/>
    </xf>
    <xf numFmtId="167" fontId="1" fillId="0" borderId="45" xfId="4" applyNumberFormat="1" applyBorder="1" applyAlignment="1">
      <alignment horizontal="center" vertical="center"/>
    </xf>
    <xf numFmtId="166" fontId="0" fillId="0" borderId="6" xfId="4" applyNumberFormat="1" applyFont="1" applyBorder="1" applyAlignment="1">
      <alignment horizontal="center" vertical="center"/>
    </xf>
    <xf numFmtId="166" fontId="0" fillId="0" borderId="9" xfId="4" applyNumberFormat="1" applyFont="1" applyBorder="1" applyAlignment="1">
      <alignment horizontal="center" vertical="center"/>
    </xf>
    <xf numFmtId="166" fontId="5" fillId="0" borderId="43" xfId="4" applyNumberFormat="1" applyFont="1" applyBorder="1" applyAlignment="1">
      <alignment horizontal="center" vertical="center" wrapText="1"/>
    </xf>
    <xf numFmtId="166" fontId="5" fillId="0" borderId="17" xfId="4" applyNumberFormat="1" applyFont="1" applyBorder="1" applyAlignment="1">
      <alignment horizontal="center" vertical="center" wrapText="1"/>
    </xf>
    <xf numFmtId="166" fontId="5" fillId="0" borderId="20" xfId="4" applyNumberFormat="1" applyFont="1" applyBorder="1" applyAlignment="1">
      <alignment horizontal="center" vertical="center" wrapText="1"/>
    </xf>
    <xf numFmtId="164" fontId="6" fillId="0" borderId="1" xfId="4" applyNumberFormat="1" applyFont="1" applyFill="1" applyBorder="1" applyAlignment="1">
      <alignment horizontal="center" vertical="center"/>
    </xf>
    <xf numFmtId="164" fontId="6" fillId="0" borderId="4" xfId="4" applyNumberFormat="1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168" fontId="10" fillId="0" borderId="9" xfId="0" applyNumberFormat="1" applyFont="1" applyBorder="1" applyAlignment="1">
      <alignment horizontal="center" vertical="center"/>
    </xf>
    <xf numFmtId="168" fontId="10" fillId="0" borderId="10" xfId="0" applyNumberFormat="1" applyFont="1" applyBorder="1" applyAlignment="1">
      <alignment horizontal="center" vertical="center"/>
    </xf>
    <xf numFmtId="0" fontId="6" fillId="0" borderId="1" xfId="3" applyFont="1" applyBorder="1" applyAlignment="1">
      <alignment horizontal="right" vertical="center"/>
    </xf>
    <xf numFmtId="0" fontId="6" fillId="0" borderId="4" xfId="3" applyFont="1" applyBorder="1" applyAlignment="1">
      <alignment horizontal="right" vertical="center"/>
    </xf>
    <xf numFmtId="0" fontId="6" fillId="0" borderId="2" xfId="3" applyFont="1" applyBorder="1" applyAlignment="1">
      <alignment horizontal="right" vertical="center"/>
    </xf>
    <xf numFmtId="0" fontId="4" fillId="0" borderId="1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left" vertical="center"/>
    </xf>
    <xf numFmtId="168" fontId="6" fillId="0" borderId="1" xfId="1" applyNumberFormat="1" applyFont="1" applyFill="1" applyBorder="1" applyAlignment="1">
      <alignment horizontal="center" vertical="center"/>
    </xf>
    <xf numFmtId="168" fontId="6" fillId="0" borderId="4" xfId="1" applyNumberFormat="1" applyFont="1" applyFill="1" applyBorder="1" applyAlignment="1">
      <alignment horizontal="center" vertical="center"/>
    </xf>
    <xf numFmtId="0" fontId="6" fillId="0" borderId="1" xfId="3" applyFont="1" applyFill="1" applyBorder="1" applyAlignment="1">
      <alignment horizontal="right" vertical="center"/>
    </xf>
    <xf numFmtId="0" fontId="6" fillId="0" borderId="4" xfId="3" applyFont="1" applyFill="1" applyBorder="1" applyAlignment="1">
      <alignment horizontal="right" vertical="center"/>
    </xf>
    <xf numFmtId="0" fontId="6" fillId="0" borderId="2" xfId="3" applyFont="1" applyFill="1" applyBorder="1" applyAlignment="1">
      <alignment horizontal="right" vertical="center"/>
    </xf>
    <xf numFmtId="0" fontId="15" fillId="2" borderId="1" xfId="3" applyFont="1" applyFill="1" applyBorder="1" applyAlignment="1">
      <alignment horizontal="center" vertical="center"/>
    </xf>
    <xf numFmtId="0" fontId="15" fillId="2" borderId="35" xfId="3" applyFont="1" applyFill="1" applyBorder="1" applyAlignment="1">
      <alignment horizontal="center" vertical="center"/>
    </xf>
    <xf numFmtId="168" fontId="16" fillId="2" borderId="29" xfId="1" applyNumberFormat="1" applyFont="1" applyFill="1" applyBorder="1" applyAlignment="1">
      <alignment horizontal="center" vertical="center"/>
    </xf>
    <xf numFmtId="168" fontId="16" fillId="2" borderId="31" xfId="1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6" fontId="5" fillId="0" borderId="29" xfId="4" applyNumberFormat="1" applyFont="1" applyBorder="1" applyAlignment="1">
      <alignment horizontal="center" vertical="center"/>
    </xf>
    <xf numFmtId="166" fontId="5" fillId="0" borderId="30" xfId="4" applyNumberFormat="1" applyFont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166" fontId="10" fillId="4" borderId="1" xfId="0" applyNumberFormat="1" applyFont="1" applyFill="1" applyBorder="1" applyAlignment="1">
      <alignment horizontal="center" vertical="center"/>
    </xf>
    <xf numFmtId="166" fontId="10" fillId="4" borderId="4" xfId="0" applyNumberFormat="1" applyFont="1" applyFill="1" applyBorder="1" applyAlignment="1">
      <alignment horizontal="center" vertical="center"/>
    </xf>
    <xf numFmtId="166" fontId="10" fillId="4" borderId="2" xfId="0" applyNumberFormat="1" applyFont="1" applyFill="1" applyBorder="1" applyAlignment="1">
      <alignment horizontal="center" vertical="center"/>
    </xf>
    <xf numFmtId="168" fontId="8" fillId="3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166" fontId="10" fillId="5" borderId="1" xfId="0" applyNumberFormat="1" applyFont="1" applyFill="1" applyBorder="1" applyAlignment="1">
      <alignment horizontal="center" vertical="center"/>
    </xf>
    <xf numFmtId="166" fontId="10" fillId="5" borderId="4" xfId="0" applyNumberFormat="1" applyFont="1" applyFill="1" applyBorder="1" applyAlignment="1">
      <alignment horizontal="center" vertical="center"/>
    </xf>
    <xf numFmtId="166" fontId="10" fillId="5" borderId="2" xfId="0" applyNumberFormat="1" applyFont="1" applyFill="1" applyBorder="1" applyAlignment="1">
      <alignment horizontal="center" vertical="center"/>
    </xf>
  </cellXfs>
  <cellStyles count="5">
    <cellStyle name="Comma [0]" xfId="4" builtinId="6"/>
    <cellStyle name="Currency" xfId="1" builtinId="4"/>
    <cellStyle name="Normal" xfId="0" builtinId="0"/>
    <cellStyle name="Normal 2" xfId="3" xr:uid="{00000000-0005-0000-0000-000004000000}"/>
    <cellStyle name="Percent" xfId="2" builtinId="5"/>
  </cellStyles>
  <dxfs count="0"/>
  <tableStyles count="0" defaultTableStyle="TableStyleMedium2" defaultPivotStyle="PivotStyleLight16"/>
  <colors>
    <mruColors>
      <color rgb="FF09BC9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325"/>
  <sheetViews>
    <sheetView tabSelected="1" view="pageBreakPreview" zoomScale="70" zoomScaleNormal="85" zoomScaleSheetLayoutView="70" workbookViewId="0">
      <pane ySplit="4" topLeftCell="A294" activePane="bottomLeft" state="frozen"/>
      <selection pane="bottomLeft" activeCell="L291" sqref="L291:M291"/>
    </sheetView>
  </sheetViews>
  <sheetFormatPr defaultColWidth="8.85546875" defaultRowHeight="15" x14ac:dyDescent="0.25"/>
  <cols>
    <col min="1" max="1" width="5.7109375" style="16" customWidth="1"/>
    <col min="2" max="2" width="65.85546875" style="150" customWidth="1"/>
    <col min="3" max="3" width="10.7109375" style="98" customWidth="1"/>
    <col min="4" max="4" width="10.7109375" style="151" customWidth="1"/>
    <col min="5" max="6" width="11.7109375" style="151" customWidth="1"/>
    <col min="7" max="7" width="15.140625" style="12" bestFit="1" customWidth="1"/>
    <col min="8" max="8" width="12.7109375" style="115" customWidth="1"/>
    <col min="9" max="9" width="12.7109375" style="12" customWidth="1"/>
    <col min="10" max="10" width="14.140625" style="152" bestFit="1" customWidth="1"/>
    <col min="11" max="11" width="13.5703125" style="152" customWidth="1"/>
    <col min="12" max="12" width="12.7109375" style="115" customWidth="1"/>
    <col min="13" max="13" width="12.7109375" style="153" customWidth="1"/>
    <col min="14" max="14" width="15.28515625" style="154" customWidth="1"/>
    <col min="15" max="15" width="12.42578125" style="16" bestFit="1" customWidth="1"/>
    <col min="16" max="16" width="8.85546875" style="16"/>
    <col min="17" max="17" width="14.5703125" style="16" bestFit="1" customWidth="1"/>
    <col min="18" max="16384" width="8.85546875" style="16"/>
  </cols>
  <sheetData>
    <row r="1" spans="1:14" ht="50.1" customHeight="1" thickBot="1" x14ac:dyDescent="0.3">
      <c r="A1" s="303" t="s">
        <v>224</v>
      </c>
      <c r="B1" s="304"/>
      <c r="C1" s="304"/>
      <c r="D1" s="304"/>
      <c r="E1" s="304"/>
      <c r="F1" s="304"/>
      <c r="G1" s="304"/>
      <c r="H1" s="304"/>
      <c r="I1" s="305"/>
      <c r="J1" s="297" t="s">
        <v>34</v>
      </c>
      <c r="K1" s="298"/>
      <c r="L1" s="302">
        <f>D302</f>
        <v>166060.22444170667</v>
      </c>
      <c r="M1" s="298"/>
      <c r="N1" s="83"/>
    </row>
    <row r="2" spans="1:14" ht="27.75" customHeight="1" thickBot="1" x14ac:dyDescent="0.3">
      <c r="A2" s="177"/>
      <c r="B2" s="178"/>
      <c r="C2" s="178"/>
      <c r="D2" s="178"/>
      <c r="E2" s="178"/>
      <c r="F2" s="178"/>
      <c r="G2" s="178"/>
      <c r="H2" s="178"/>
      <c r="I2" s="299" t="s">
        <v>229</v>
      </c>
      <c r="J2" s="300"/>
      <c r="K2" s="300"/>
      <c r="L2" s="300"/>
      <c r="M2" s="301"/>
      <c r="N2" s="83"/>
    </row>
    <row r="3" spans="1:14" ht="27.75" customHeight="1" thickBot="1" x14ac:dyDescent="0.3">
      <c r="A3" s="177"/>
      <c r="B3" s="178"/>
      <c r="C3" s="178"/>
      <c r="D3" s="178"/>
      <c r="E3" s="178"/>
      <c r="F3" s="178"/>
      <c r="G3" s="178"/>
      <c r="H3" s="178"/>
      <c r="I3" s="306" t="s">
        <v>210</v>
      </c>
      <c r="J3" s="307"/>
      <c r="K3" s="307"/>
      <c r="L3" s="307"/>
      <c r="M3" s="308"/>
      <c r="N3" s="83"/>
    </row>
    <row r="4" spans="1:14" ht="50.1" customHeight="1" thickBot="1" x14ac:dyDescent="0.3">
      <c r="A4" s="24" t="s">
        <v>0</v>
      </c>
      <c r="B4" s="24" t="s">
        <v>1</v>
      </c>
      <c r="C4" s="85" t="s">
        <v>2</v>
      </c>
      <c r="D4" s="24" t="s">
        <v>3</v>
      </c>
      <c r="E4" s="24" t="s">
        <v>4</v>
      </c>
      <c r="F4" s="24" t="s">
        <v>5</v>
      </c>
      <c r="G4" s="51" t="s">
        <v>36</v>
      </c>
      <c r="H4" s="108" t="s">
        <v>6</v>
      </c>
      <c r="I4" s="35" t="s">
        <v>51</v>
      </c>
      <c r="J4" s="36" t="s">
        <v>14</v>
      </c>
      <c r="K4" s="36" t="s">
        <v>15</v>
      </c>
      <c r="L4" s="108" t="s">
        <v>7</v>
      </c>
      <c r="M4" s="50" t="s">
        <v>27</v>
      </c>
      <c r="N4" s="119"/>
    </row>
    <row r="5" spans="1:14" ht="30" customHeight="1" thickBot="1" x14ac:dyDescent="0.3">
      <c r="A5" s="292" t="s">
        <v>17</v>
      </c>
      <c r="B5" s="274"/>
      <c r="C5" s="274"/>
      <c r="D5" s="274"/>
      <c r="E5" s="274"/>
      <c r="F5" s="275"/>
      <c r="G5" s="25"/>
      <c r="H5" s="109"/>
      <c r="I5" s="53">
        <f>I299</f>
        <v>83</v>
      </c>
      <c r="J5" s="120"/>
      <c r="K5" s="121"/>
      <c r="L5" s="109"/>
      <c r="M5" s="122"/>
      <c r="N5" s="123"/>
    </row>
    <row r="6" spans="1:14" ht="20.100000000000001" customHeight="1" thickBot="1" x14ac:dyDescent="0.3">
      <c r="A6" s="281" t="s">
        <v>18</v>
      </c>
      <c r="B6" s="282"/>
      <c r="C6" s="88"/>
      <c r="D6" s="1"/>
      <c r="E6" s="2"/>
      <c r="F6" s="3"/>
      <c r="G6" s="5"/>
      <c r="H6" s="59"/>
      <c r="I6" s="55"/>
      <c r="J6" s="4"/>
      <c r="K6" s="37"/>
      <c r="L6" s="111"/>
      <c r="M6" s="64"/>
      <c r="N6" s="126"/>
    </row>
    <row r="7" spans="1:14" x14ac:dyDescent="0.25">
      <c r="A7" s="34">
        <v>1</v>
      </c>
      <c r="B7" s="124" t="s">
        <v>204</v>
      </c>
      <c r="C7" s="87">
        <v>2</v>
      </c>
      <c r="D7" s="1">
        <v>0</v>
      </c>
      <c r="E7" s="2">
        <f t="shared" ref="E7:E9" si="0">C7+(C7*D7)</f>
        <v>2</v>
      </c>
      <c r="F7" s="6" t="s">
        <v>10</v>
      </c>
      <c r="G7" s="58"/>
      <c r="H7" s="60">
        <f t="shared" ref="H7:H9" si="1">G7*E7</f>
        <v>0</v>
      </c>
      <c r="I7" s="9">
        <f t="shared" ref="I7:I9" si="2">$I$5</f>
        <v>83</v>
      </c>
      <c r="J7" s="30">
        <v>1</v>
      </c>
      <c r="K7" s="30">
        <f t="shared" ref="K7:K9" si="3">J7*E7</f>
        <v>2</v>
      </c>
      <c r="L7" s="111">
        <f t="shared" ref="L7:L9" si="4">I7*K7</f>
        <v>166</v>
      </c>
      <c r="M7" s="64">
        <f t="shared" ref="M7:M9" si="5">H7+L7</f>
        <v>166</v>
      </c>
      <c r="N7" s="126"/>
    </row>
    <row r="8" spans="1:14" x14ac:dyDescent="0.25">
      <c r="A8" s="34">
        <v>2</v>
      </c>
      <c r="B8" s="124" t="s">
        <v>205</v>
      </c>
      <c r="C8" s="87">
        <v>1</v>
      </c>
      <c r="D8" s="1">
        <v>0</v>
      </c>
      <c r="E8" s="2">
        <f t="shared" si="0"/>
        <v>1</v>
      </c>
      <c r="F8" s="6" t="s">
        <v>10</v>
      </c>
      <c r="G8" s="58"/>
      <c r="H8" s="60">
        <f t="shared" si="1"/>
        <v>0</v>
      </c>
      <c r="I8" s="9">
        <f t="shared" si="2"/>
        <v>83</v>
      </c>
      <c r="J8" s="30">
        <v>1.55</v>
      </c>
      <c r="K8" s="30">
        <f t="shared" si="3"/>
        <v>1.55</v>
      </c>
      <c r="L8" s="111">
        <f t="shared" si="4"/>
        <v>128.65</v>
      </c>
      <c r="M8" s="64">
        <f t="shared" si="5"/>
        <v>128.65</v>
      </c>
      <c r="N8" s="126"/>
    </row>
    <row r="9" spans="1:14" x14ac:dyDescent="0.25">
      <c r="A9" s="34">
        <v>3</v>
      </c>
      <c r="B9" s="124" t="s">
        <v>206</v>
      </c>
      <c r="C9" s="87">
        <v>2</v>
      </c>
      <c r="D9" s="1">
        <v>0</v>
      </c>
      <c r="E9" s="2">
        <f t="shared" si="0"/>
        <v>2</v>
      </c>
      <c r="F9" s="6" t="s">
        <v>10</v>
      </c>
      <c r="G9" s="58"/>
      <c r="H9" s="60">
        <f t="shared" si="1"/>
        <v>0</v>
      </c>
      <c r="I9" s="9">
        <f t="shared" si="2"/>
        <v>83</v>
      </c>
      <c r="J9" s="30">
        <v>1.9</v>
      </c>
      <c r="K9" s="30">
        <f t="shared" si="3"/>
        <v>3.8</v>
      </c>
      <c r="L9" s="111">
        <f t="shared" si="4"/>
        <v>315.39999999999998</v>
      </c>
      <c r="M9" s="64">
        <f t="shared" si="5"/>
        <v>315.39999999999998</v>
      </c>
      <c r="N9" s="126"/>
    </row>
    <row r="10" spans="1:14" ht="15.75" thickBot="1" x14ac:dyDescent="0.3">
      <c r="A10" s="34"/>
      <c r="B10" s="125"/>
      <c r="C10" s="89"/>
      <c r="D10" s="1"/>
      <c r="E10" s="2"/>
      <c r="F10" s="3"/>
      <c r="G10" s="5"/>
      <c r="H10" s="59"/>
      <c r="I10" s="5"/>
      <c r="J10" s="4"/>
      <c r="K10" s="4"/>
      <c r="L10" s="111"/>
      <c r="M10" s="62"/>
      <c r="N10" s="126"/>
    </row>
    <row r="11" spans="1:14" ht="20.100000000000001" customHeight="1" thickBot="1" x14ac:dyDescent="0.3">
      <c r="A11" s="281" t="s">
        <v>46</v>
      </c>
      <c r="B11" s="282"/>
      <c r="C11" s="86"/>
      <c r="D11" s="1"/>
      <c r="E11" s="2"/>
      <c r="F11" s="3"/>
      <c r="G11" s="11"/>
      <c r="H11" s="59"/>
      <c r="I11" s="5"/>
      <c r="J11" s="4"/>
      <c r="K11" s="4"/>
      <c r="L11" s="111"/>
      <c r="M11" s="62"/>
      <c r="N11" s="126"/>
    </row>
    <row r="12" spans="1:14" x14ac:dyDescent="0.25">
      <c r="A12" s="34">
        <v>1</v>
      </c>
      <c r="B12" s="7" t="s">
        <v>68</v>
      </c>
      <c r="C12" s="87">
        <v>92</v>
      </c>
      <c r="D12" s="1">
        <v>0</v>
      </c>
      <c r="E12" s="2">
        <f t="shared" ref="E12:E15" si="6">C12+(C12*D12)</f>
        <v>92</v>
      </c>
      <c r="F12" s="3" t="s">
        <v>10</v>
      </c>
      <c r="G12" s="58"/>
      <c r="H12" s="60">
        <f t="shared" ref="H12:H15" si="7">G12*E12</f>
        <v>0</v>
      </c>
      <c r="I12" s="9">
        <f t="shared" ref="I12:I20" si="8">$I$5</f>
        <v>83</v>
      </c>
      <c r="J12" s="30">
        <v>0.15</v>
      </c>
      <c r="K12" s="30">
        <f t="shared" ref="K12:K15" si="9">J12*E12</f>
        <v>13.799999999999999</v>
      </c>
      <c r="L12" s="60">
        <f t="shared" ref="L12:L15" si="10">K12*I12</f>
        <v>1145.3999999999999</v>
      </c>
      <c r="M12" s="64">
        <f t="shared" ref="M12:M15" si="11">H12+L12</f>
        <v>1145.3999999999999</v>
      </c>
      <c r="N12" s="126"/>
    </row>
    <row r="13" spans="1:14" x14ac:dyDescent="0.25">
      <c r="A13" s="34">
        <v>2</v>
      </c>
      <c r="B13" s="48" t="s">
        <v>69</v>
      </c>
      <c r="C13" s="87">
        <v>1</v>
      </c>
      <c r="D13" s="1">
        <v>0</v>
      </c>
      <c r="E13" s="2">
        <f t="shared" ref="E13" si="12">C13+(C13*D13)</f>
        <v>1</v>
      </c>
      <c r="F13" s="3" t="s">
        <v>10</v>
      </c>
      <c r="G13" s="58"/>
      <c r="H13" s="60">
        <f t="shared" si="7"/>
        <v>0</v>
      </c>
      <c r="I13" s="9">
        <f t="shared" si="8"/>
        <v>83</v>
      </c>
      <c r="J13" s="30">
        <v>0.25</v>
      </c>
      <c r="K13" s="30">
        <f t="shared" si="9"/>
        <v>0.25</v>
      </c>
      <c r="L13" s="60">
        <f t="shared" si="10"/>
        <v>20.75</v>
      </c>
      <c r="M13" s="64">
        <f t="shared" si="11"/>
        <v>20.75</v>
      </c>
      <c r="N13" s="126"/>
    </row>
    <row r="14" spans="1:14" x14ac:dyDescent="0.25">
      <c r="A14" s="34">
        <v>3</v>
      </c>
      <c r="B14" s="48" t="s">
        <v>70</v>
      </c>
      <c r="C14" s="87">
        <v>2</v>
      </c>
      <c r="D14" s="1">
        <v>0</v>
      </c>
      <c r="E14" s="2">
        <f t="shared" ref="E14" si="13">C14+(C14*D14)</f>
        <v>2</v>
      </c>
      <c r="F14" s="3" t="s">
        <v>10</v>
      </c>
      <c r="G14" s="58"/>
      <c r="H14" s="60">
        <f t="shared" si="7"/>
        <v>0</v>
      </c>
      <c r="I14" s="9">
        <f t="shared" si="8"/>
        <v>83</v>
      </c>
      <c r="J14" s="30">
        <v>0.4</v>
      </c>
      <c r="K14" s="30">
        <f t="shared" si="9"/>
        <v>0.8</v>
      </c>
      <c r="L14" s="60">
        <f t="shared" si="10"/>
        <v>66.400000000000006</v>
      </c>
      <c r="M14" s="64">
        <f t="shared" si="11"/>
        <v>66.400000000000006</v>
      </c>
      <c r="N14" s="126"/>
    </row>
    <row r="15" spans="1:14" s="149" customFormat="1" x14ac:dyDescent="0.25">
      <c r="A15" s="181">
        <v>4</v>
      </c>
      <c r="B15" s="48" t="s">
        <v>71</v>
      </c>
      <c r="C15" s="182">
        <v>1</v>
      </c>
      <c r="D15" s="183">
        <v>0</v>
      </c>
      <c r="E15" s="184">
        <f t="shared" si="6"/>
        <v>1</v>
      </c>
      <c r="F15" s="185" t="s">
        <v>10</v>
      </c>
      <c r="G15" s="58"/>
      <c r="H15" s="186">
        <f t="shared" si="7"/>
        <v>0</v>
      </c>
      <c r="I15" s="56">
        <f t="shared" si="8"/>
        <v>83</v>
      </c>
      <c r="J15" s="187">
        <v>0.2</v>
      </c>
      <c r="K15" s="187">
        <f t="shared" si="9"/>
        <v>0.2</v>
      </c>
      <c r="L15" s="186">
        <f t="shared" si="10"/>
        <v>16.600000000000001</v>
      </c>
      <c r="M15" s="188">
        <f t="shared" si="11"/>
        <v>16.600000000000001</v>
      </c>
      <c r="N15" s="189"/>
    </row>
    <row r="16" spans="1:14" x14ac:dyDescent="0.25">
      <c r="A16" s="34">
        <v>5</v>
      </c>
      <c r="B16" s="7" t="s">
        <v>72</v>
      </c>
      <c r="C16" s="87">
        <v>2</v>
      </c>
      <c r="D16" s="1">
        <v>0</v>
      </c>
      <c r="E16" s="2">
        <f t="shared" ref="E16:E20" si="14">C16+(C16*D16)</f>
        <v>2</v>
      </c>
      <c r="F16" s="3" t="s">
        <v>10</v>
      </c>
      <c r="G16" s="58"/>
      <c r="H16" s="60">
        <f t="shared" ref="H16:H20" si="15">G16*E16</f>
        <v>0</v>
      </c>
      <c r="I16" s="9">
        <f t="shared" si="8"/>
        <v>83</v>
      </c>
      <c r="J16" s="30">
        <v>0.4</v>
      </c>
      <c r="K16" s="30">
        <f t="shared" ref="K16:K20" si="16">J16*E16</f>
        <v>0.8</v>
      </c>
      <c r="L16" s="60">
        <f t="shared" ref="L16:L20" si="17">K16*I16</f>
        <v>66.400000000000006</v>
      </c>
      <c r="M16" s="64">
        <f t="shared" ref="M16:M20" si="18">H16+L16</f>
        <v>66.400000000000006</v>
      </c>
      <c r="N16" s="126"/>
    </row>
    <row r="17" spans="1:17" x14ac:dyDescent="0.25">
      <c r="A17" s="34">
        <v>6</v>
      </c>
      <c r="B17" s="48" t="s">
        <v>73</v>
      </c>
      <c r="C17" s="87">
        <v>3</v>
      </c>
      <c r="D17" s="1">
        <v>0</v>
      </c>
      <c r="E17" s="2">
        <f t="shared" si="14"/>
        <v>3</v>
      </c>
      <c r="F17" s="3" t="s">
        <v>10</v>
      </c>
      <c r="G17" s="58"/>
      <c r="H17" s="60">
        <f t="shared" si="15"/>
        <v>0</v>
      </c>
      <c r="I17" s="9">
        <f t="shared" si="8"/>
        <v>83</v>
      </c>
      <c r="J17" s="30">
        <v>0.4</v>
      </c>
      <c r="K17" s="30">
        <f t="shared" si="16"/>
        <v>1.2000000000000002</v>
      </c>
      <c r="L17" s="60">
        <f t="shared" si="17"/>
        <v>99.600000000000009</v>
      </c>
      <c r="M17" s="64">
        <f t="shared" si="18"/>
        <v>99.600000000000009</v>
      </c>
      <c r="N17" s="126"/>
    </row>
    <row r="18" spans="1:17" x14ac:dyDescent="0.25">
      <c r="A18" s="34">
        <v>7</v>
      </c>
      <c r="B18" s="48" t="s">
        <v>74</v>
      </c>
      <c r="C18" s="87">
        <v>1</v>
      </c>
      <c r="D18" s="1">
        <v>0</v>
      </c>
      <c r="E18" s="2">
        <f t="shared" si="14"/>
        <v>1</v>
      </c>
      <c r="F18" s="3" t="s">
        <v>10</v>
      </c>
      <c r="G18" s="58"/>
      <c r="H18" s="60">
        <f t="shared" si="15"/>
        <v>0</v>
      </c>
      <c r="I18" s="9">
        <f t="shared" si="8"/>
        <v>83</v>
      </c>
      <c r="J18" s="30">
        <v>0.4</v>
      </c>
      <c r="K18" s="30">
        <f t="shared" si="16"/>
        <v>0.4</v>
      </c>
      <c r="L18" s="60">
        <f t="shared" si="17"/>
        <v>33.200000000000003</v>
      </c>
      <c r="M18" s="64">
        <f t="shared" si="18"/>
        <v>33.200000000000003</v>
      </c>
      <c r="N18" s="126"/>
    </row>
    <row r="19" spans="1:17" x14ac:dyDescent="0.25">
      <c r="A19" s="34">
        <v>8</v>
      </c>
      <c r="B19" s="48" t="s">
        <v>75</v>
      </c>
      <c r="C19" s="87">
        <v>1</v>
      </c>
      <c r="D19" s="1">
        <v>0</v>
      </c>
      <c r="E19" s="2">
        <f t="shared" si="14"/>
        <v>1</v>
      </c>
      <c r="F19" s="3" t="s">
        <v>10</v>
      </c>
      <c r="G19" s="58"/>
      <c r="H19" s="60">
        <f t="shared" si="15"/>
        <v>0</v>
      </c>
      <c r="I19" s="9">
        <f t="shared" si="8"/>
        <v>83</v>
      </c>
      <c r="J19" s="30">
        <v>0.4</v>
      </c>
      <c r="K19" s="30">
        <f t="shared" si="16"/>
        <v>0.4</v>
      </c>
      <c r="L19" s="60">
        <f t="shared" si="17"/>
        <v>33.200000000000003</v>
      </c>
      <c r="M19" s="64">
        <f t="shared" si="18"/>
        <v>33.200000000000003</v>
      </c>
      <c r="N19" s="126"/>
    </row>
    <row r="20" spans="1:17" x14ac:dyDescent="0.25">
      <c r="A20" s="34">
        <v>9</v>
      </c>
      <c r="B20" s="7" t="s">
        <v>76</v>
      </c>
      <c r="C20" s="87">
        <v>1</v>
      </c>
      <c r="D20" s="1">
        <v>0</v>
      </c>
      <c r="E20" s="2">
        <f t="shared" si="14"/>
        <v>1</v>
      </c>
      <c r="F20" s="3" t="s">
        <v>10</v>
      </c>
      <c r="G20" s="58"/>
      <c r="H20" s="60">
        <f t="shared" si="15"/>
        <v>0</v>
      </c>
      <c r="I20" s="9">
        <f t="shared" si="8"/>
        <v>83</v>
      </c>
      <c r="J20" s="30">
        <v>0.4</v>
      </c>
      <c r="K20" s="30">
        <f t="shared" si="16"/>
        <v>0.4</v>
      </c>
      <c r="L20" s="60">
        <f t="shared" si="17"/>
        <v>33.200000000000003</v>
      </c>
      <c r="M20" s="64">
        <f t="shared" si="18"/>
        <v>33.200000000000003</v>
      </c>
      <c r="N20" s="126"/>
    </row>
    <row r="21" spans="1:17" ht="15.75" thickBot="1" x14ac:dyDescent="0.3">
      <c r="A21" s="34"/>
      <c r="B21" s="125"/>
      <c r="C21" s="89"/>
      <c r="D21" s="1"/>
      <c r="E21" s="2"/>
      <c r="F21" s="3"/>
      <c r="G21" s="5"/>
      <c r="H21" s="59"/>
      <c r="I21" s="5"/>
      <c r="J21" s="4"/>
      <c r="K21" s="4"/>
      <c r="L21" s="111"/>
      <c r="M21" s="62"/>
      <c r="N21" s="126"/>
    </row>
    <row r="22" spans="1:17" ht="20.100000000000001" customHeight="1" thickBot="1" x14ac:dyDescent="0.3">
      <c r="A22" s="281" t="s">
        <v>39</v>
      </c>
      <c r="B22" s="282"/>
      <c r="C22" s="90"/>
      <c r="D22" s="1"/>
      <c r="E22" s="2"/>
      <c r="F22" s="3"/>
      <c r="G22" s="5"/>
      <c r="H22" s="59"/>
      <c r="I22" s="5"/>
      <c r="J22" s="4"/>
      <c r="K22" s="4"/>
      <c r="L22" s="111"/>
      <c r="M22" s="62"/>
      <c r="N22" s="126"/>
    </row>
    <row r="23" spans="1:17" s="149" customFormat="1" x14ac:dyDescent="0.25">
      <c r="A23" s="181">
        <v>1</v>
      </c>
      <c r="B23" s="190" t="s">
        <v>77</v>
      </c>
      <c r="C23" s="191">
        <v>58</v>
      </c>
      <c r="D23" s="183">
        <v>0</v>
      </c>
      <c r="E23" s="184">
        <f t="shared" ref="E23:E26" si="19">C23+(C23*D23)</f>
        <v>58</v>
      </c>
      <c r="F23" s="192" t="s">
        <v>10</v>
      </c>
      <c r="G23" s="56">
        <v>1.28</v>
      </c>
      <c r="H23" s="186">
        <f t="shared" ref="H23" si="20">G23*E23</f>
        <v>74.239999999999995</v>
      </c>
      <c r="I23" s="56">
        <f>$I$5</f>
        <v>83</v>
      </c>
      <c r="J23" s="187">
        <v>5.0000000000000001E-3</v>
      </c>
      <c r="K23" s="187">
        <f t="shared" ref="K23:K26" si="21">J23*E23</f>
        <v>0.28999999999999998</v>
      </c>
      <c r="L23" s="186">
        <f t="shared" ref="L23:L26" si="22">K23*I23</f>
        <v>24.069999999999997</v>
      </c>
      <c r="M23" s="188">
        <f t="shared" ref="M23:M26" si="23">H23+L23</f>
        <v>98.309999999999988</v>
      </c>
      <c r="N23" s="189"/>
    </row>
    <row r="24" spans="1:17" s="149" customFormat="1" x14ac:dyDescent="0.25">
      <c r="A24" s="181">
        <v>2</v>
      </c>
      <c r="B24" s="193" t="s">
        <v>78</v>
      </c>
      <c r="C24" s="182">
        <v>29</v>
      </c>
      <c r="D24" s="183">
        <v>0</v>
      </c>
      <c r="E24" s="184">
        <f>C24+(C24*D24)</f>
        <v>29</v>
      </c>
      <c r="F24" s="192" t="s">
        <v>10</v>
      </c>
      <c r="G24" s="56">
        <v>10.37</v>
      </c>
      <c r="H24" s="186">
        <f>G24*E24</f>
        <v>300.72999999999996</v>
      </c>
      <c r="I24" s="56">
        <f>$I$5</f>
        <v>83</v>
      </c>
      <c r="J24" s="187">
        <v>7.0000000000000007E-2</v>
      </c>
      <c r="K24" s="187">
        <f>J24*E24</f>
        <v>2.0300000000000002</v>
      </c>
      <c r="L24" s="186">
        <f t="shared" si="22"/>
        <v>168.49</v>
      </c>
      <c r="M24" s="188">
        <f>H24+L24</f>
        <v>469.21999999999997</v>
      </c>
      <c r="N24" s="189"/>
    </row>
    <row r="25" spans="1:17" s="149" customFormat="1" x14ac:dyDescent="0.25">
      <c r="A25" s="181">
        <v>3</v>
      </c>
      <c r="B25" s="193" t="s">
        <v>79</v>
      </c>
      <c r="C25" s="182">
        <v>1</v>
      </c>
      <c r="D25" s="183">
        <v>0</v>
      </c>
      <c r="E25" s="184">
        <f>C25+(C25*D25)</f>
        <v>1</v>
      </c>
      <c r="F25" s="192" t="s">
        <v>10</v>
      </c>
      <c r="G25" s="56">
        <v>5.95</v>
      </c>
      <c r="H25" s="186">
        <f>G25*E25</f>
        <v>5.95</v>
      </c>
      <c r="I25" s="56">
        <f>$I$5</f>
        <v>83</v>
      </c>
      <c r="J25" s="187">
        <v>0.01</v>
      </c>
      <c r="K25" s="187">
        <f>J25*E25</f>
        <v>0.01</v>
      </c>
      <c r="L25" s="186">
        <f t="shared" si="22"/>
        <v>0.83000000000000007</v>
      </c>
      <c r="M25" s="188">
        <f>H25+L25</f>
        <v>6.78</v>
      </c>
      <c r="N25" s="189"/>
    </row>
    <row r="26" spans="1:17" s="149" customFormat="1" x14ac:dyDescent="0.25">
      <c r="A26" s="181">
        <v>4</v>
      </c>
      <c r="B26" s="190" t="s">
        <v>80</v>
      </c>
      <c r="C26" s="191">
        <v>1</v>
      </c>
      <c r="D26" s="183">
        <v>0</v>
      </c>
      <c r="E26" s="184">
        <f t="shared" si="19"/>
        <v>1</v>
      </c>
      <c r="F26" s="192" t="s">
        <v>10</v>
      </c>
      <c r="G26" s="56">
        <v>2.5</v>
      </c>
      <c r="H26" s="186">
        <f>G26*E26</f>
        <v>2.5</v>
      </c>
      <c r="I26" s="56">
        <f t="shared" ref="I26:I28" si="24">$I$5</f>
        <v>83</v>
      </c>
      <c r="J26" s="187">
        <v>0.01</v>
      </c>
      <c r="K26" s="187">
        <f t="shared" si="21"/>
        <v>0.01</v>
      </c>
      <c r="L26" s="186">
        <f t="shared" si="22"/>
        <v>0.83000000000000007</v>
      </c>
      <c r="M26" s="188">
        <f t="shared" si="23"/>
        <v>3.33</v>
      </c>
      <c r="N26" s="189"/>
    </row>
    <row r="27" spans="1:17" s="149" customFormat="1" x14ac:dyDescent="0.25">
      <c r="A27" s="181">
        <v>5</v>
      </c>
      <c r="B27" s="193" t="s">
        <v>81</v>
      </c>
      <c r="C27" s="182">
        <v>2</v>
      </c>
      <c r="D27" s="183">
        <v>0</v>
      </c>
      <c r="E27" s="184">
        <f>C27+(C27*D27)</f>
        <v>2</v>
      </c>
      <c r="F27" s="192" t="s">
        <v>10</v>
      </c>
      <c r="G27" s="56">
        <v>13.65</v>
      </c>
      <c r="H27" s="186">
        <f>G27*E27</f>
        <v>27.3</v>
      </c>
      <c r="I27" s="56">
        <f>$I$5</f>
        <v>83</v>
      </c>
      <c r="J27" s="187">
        <v>0.04</v>
      </c>
      <c r="K27" s="187">
        <f>J27*E27</f>
        <v>0.08</v>
      </c>
      <c r="L27" s="186">
        <f t="shared" ref="L27:L28" si="25">K27*I27</f>
        <v>6.6400000000000006</v>
      </c>
      <c r="M27" s="188">
        <f>H27+L27</f>
        <v>33.94</v>
      </c>
      <c r="N27" s="189"/>
    </row>
    <row r="28" spans="1:17" s="149" customFormat="1" x14ac:dyDescent="0.25">
      <c r="A28" s="181">
        <v>6</v>
      </c>
      <c r="B28" s="190" t="s">
        <v>211</v>
      </c>
      <c r="C28" s="191">
        <v>2</v>
      </c>
      <c r="D28" s="183">
        <v>0</v>
      </c>
      <c r="E28" s="184">
        <f t="shared" ref="E28" si="26">C28+(C28*D28)</f>
        <v>2</v>
      </c>
      <c r="F28" s="192" t="s">
        <v>10</v>
      </c>
      <c r="G28" s="56">
        <v>8.65</v>
      </c>
      <c r="H28" s="186">
        <f>G28*E28</f>
        <v>17.3</v>
      </c>
      <c r="I28" s="56">
        <f t="shared" si="24"/>
        <v>83</v>
      </c>
      <c r="J28" s="187">
        <v>5.5E-2</v>
      </c>
      <c r="K28" s="187">
        <f t="shared" ref="K28" si="27">J28*E28</f>
        <v>0.11</v>
      </c>
      <c r="L28" s="186">
        <f t="shared" si="25"/>
        <v>9.1300000000000008</v>
      </c>
      <c r="M28" s="188">
        <f t="shared" ref="M28" si="28">H28+L28</f>
        <v>26.43</v>
      </c>
      <c r="N28" s="189"/>
    </row>
    <row r="29" spans="1:17" s="31" customFormat="1" ht="15.75" thickBot="1" x14ac:dyDescent="0.3">
      <c r="A29" s="26"/>
      <c r="B29" s="77"/>
      <c r="C29" s="105"/>
      <c r="D29" s="76"/>
      <c r="E29" s="67"/>
      <c r="F29" s="75"/>
      <c r="G29" s="103"/>
      <c r="H29" s="110"/>
      <c r="I29" s="81"/>
      <c r="J29" s="82"/>
      <c r="K29" s="82"/>
      <c r="L29" s="60"/>
      <c r="M29" s="61"/>
      <c r="N29" s="84"/>
      <c r="O29" s="16"/>
      <c r="Q29" s="16"/>
    </row>
    <row r="30" spans="1:17" s="31" customFormat="1" ht="30" customHeight="1" thickBot="1" x14ac:dyDescent="0.3">
      <c r="A30" s="26"/>
      <c r="B30" s="295" t="s">
        <v>42</v>
      </c>
      <c r="C30" s="296"/>
      <c r="D30" s="296"/>
      <c r="E30" s="296"/>
      <c r="F30" s="296"/>
      <c r="G30" s="296"/>
      <c r="H30" s="118"/>
      <c r="I30" s="104"/>
      <c r="J30" s="82"/>
      <c r="K30" s="82"/>
      <c r="L30" s="60"/>
      <c r="M30" s="64">
        <f>H30</f>
        <v>0</v>
      </c>
      <c r="N30" s="84"/>
      <c r="O30" s="16"/>
      <c r="Q30" s="16"/>
    </row>
    <row r="31" spans="1:17" ht="15.75" thickBot="1" x14ac:dyDescent="0.3">
      <c r="A31" s="34"/>
      <c r="B31" s="77"/>
      <c r="C31" s="87"/>
      <c r="D31" s="1"/>
      <c r="E31" s="67"/>
      <c r="F31" s="23"/>
      <c r="G31" s="68"/>
      <c r="H31" s="59"/>
      <c r="I31" s="69"/>
      <c r="J31" s="70"/>
      <c r="K31" s="71"/>
      <c r="L31" s="111"/>
      <c r="M31" s="61"/>
      <c r="N31" s="127"/>
    </row>
    <row r="32" spans="1:17" s="130" customFormat="1" ht="16.5" thickBot="1" x14ac:dyDescent="0.3">
      <c r="A32" s="72"/>
      <c r="B32" s="128"/>
      <c r="C32" s="92"/>
      <c r="D32" s="73"/>
      <c r="E32" s="288" t="s">
        <v>40</v>
      </c>
      <c r="F32" s="289"/>
      <c r="G32" s="156">
        <f>SUM(H6:H30)</f>
        <v>428.02</v>
      </c>
      <c r="H32" s="290" t="s">
        <v>41</v>
      </c>
      <c r="I32" s="291"/>
      <c r="J32" s="80">
        <f>SUM(L6:L26)</f>
        <v>2319.0199999999995</v>
      </c>
      <c r="K32" s="164"/>
      <c r="L32" s="116"/>
      <c r="M32" s="74"/>
      <c r="N32" s="129">
        <f>SUM(M6:M30)</f>
        <v>2762.809999999999</v>
      </c>
    </row>
    <row r="33" spans="1:17" ht="15.75" thickBot="1" x14ac:dyDescent="0.3">
      <c r="A33" s="34"/>
      <c r="B33" s="77"/>
      <c r="C33" s="87"/>
      <c r="D33" s="1"/>
      <c r="E33" s="67"/>
      <c r="F33" s="23"/>
      <c r="G33" s="68"/>
      <c r="H33" s="59"/>
      <c r="I33" s="69"/>
      <c r="J33" s="70"/>
      <c r="K33" s="71"/>
      <c r="L33" s="111"/>
      <c r="M33" s="61"/>
      <c r="N33" s="127"/>
    </row>
    <row r="34" spans="1:17" ht="30" customHeight="1" thickBot="1" x14ac:dyDescent="0.3">
      <c r="A34" s="292" t="s">
        <v>25</v>
      </c>
      <c r="B34" s="274"/>
      <c r="C34" s="274"/>
      <c r="D34" s="274"/>
      <c r="E34" s="274"/>
      <c r="F34" s="275"/>
      <c r="G34" s="20"/>
      <c r="H34" s="111"/>
      <c r="I34" s="5"/>
      <c r="J34" s="4"/>
      <c r="K34" s="4"/>
      <c r="L34" s="111"/>
      <c r="M34" s="62"/>
      <c r="N34" s="84"/>
    </row>
    <row r="35" spans="1:17" ht="20.100000000000001" customHeight="1" thickBot="1" x14ac:dyDescent="0.3">
      <c r="A35" s="281" t="s">
        <v>63</v>
      </c>
      <c r="B35" s="282"/>
      <c r="C35" s="94"/>
      <c r="D35" s="1"/>
      <c r="E35" s="2"/>
      <c r="F35" s="3"/>
      <c r="G35" s="11"/>
      <c r="H35" s="59"/>
      <c r="I35" s="5"/>
      <c r="J35" s="4"/>
      <c r="K35" s="4"/>
      <c r="L35" s="111"/>
      <c r="M35" s="62"/>
      <c r="N35" s="84"/>
    </row>
    <row r="36" spans="1:17" s="31" customFormat="1" ht="15" customHeight="1" x14ac:dyDescent="0.25">
      <c r="A36" s="155">
        <v>1</v>
      </c>
      <c r="B36" s="27" t="s">
        <v>167</v>
      </c>
      <c r="C36" s="99">
        <v>640</v>
      </c>
      <c r="D36" s="28">
        <v>0</v>
      </c>
      <c r="E36" s="29">
        <f>C36+(C36*D36)</f>
        <v>640</v>
      </c>
      <c r="F36" s="29" t="s">
        <v>9</v>
      </c>
      <c r="G36" s="9">
        <v>1.1955</v>
      </c>
      <c r="H36" s="60">
        <f>G36*E36</f>
        <v>765.12</v>
      </c>
      <c r="I36" s="9">
        <f t="shared" ref="I36" si="29">$I$5</f>
        <v>83</v>
      </c>
      <c r="J36" s="33">
        <v>2.5600000000000001E-2</v>
      </c>
      <c r="K36" s="30">
        <f>J36*E36</f>
        <v>16.384</v>
      </c>
      <c r="L36" s="60">
        <f t="shared" ref="L36" si="30">K36*I36</f>
        <v>1359.8720000000001</v>
      </c>
      <c r="M36" s="64">
        <f>L36+H36</f>
        <v>2124.9920000000002</v>
      </c>
      <c r="N36" s="126"/>
      <c r="O36" s="16"/>
      <c r="Q36" s="16"/>
    </row>
    <row r="37" spans="1:17" x14ac:dyDescent="0.25">
      <c r="A37" s="155"/>
      <c r="B37" s="27" t="s">
        <v>168</v>
      </c>
      <c r="C37" s="99">
        <f>ROUNDUP(C36*8%,0)</f>
        <v>52</v>
      </c>
      <c r="D37" s="28">
        <v>0</v>
      </c>
      <c r="E37" s="29">
        <f>C37+(C37*D37)</f>
        <v>52</v>
      </c>
      <c r="F37" s="29" t="s">
        <v>10</v>
      </c>
      <c r="G37" s="9">
        <v>1.7772999999999999</v>
      </c>
      <c r="H37" s="60">
        <f>G37*E37</f>
        <v>92.419599999999988</v>
      </c>
      <c r="I37" s="9">
        <f>$I$5</f>
        <v>83</v>
      </c>
      <c r="J37" s="33">
        <v>8.0000000000000016E-2</v>
      </c>
      <c r="K37" s="30">
        <f>J37*E37</f>
        <v>4.160000000000001</v>
      </c>
      <c r="L37" s="60">
        <f>K37*I37</f>
        <v>345.28000000000009</v>
      </c>
      <c r="M37" s="64">
        <f>L37+H37</f>
        <v>437.69960000000009</v>
      </c>
      <c r="N37" s="126"/>
    </row>
    <row r="38" spans="1:17" x14ac:dyDescent="0.25">
      <c r="A38" s="155"/>
      <c r="B38" s="27" t="s">
        <v>169</v>
      </c>
      <c r="C38" s="99">
        <f>ROUNDUP(C36/10,0)</f>
        <v>64</v>
      </c>
      <c r="D38" s="28">
        <v>0</v>
      </c>
      <c r="E38" s="29">
        <f>C38+(C38*D38)</f>
        <v>64</v>
      </c>
      <c r="F38" s="29" t="s">
        <v>10</v>
      </c>
      <c r="G38" s="9">
        <v>2.0886</v>
      </c>
      <c r="H38" s="60">
        <f>G38*E38</f>
        <v>133.6704</v>
      </c>
      <c r="I38" s="9">
        <f>$I$5</f>
        <v>83</v>
      </c>
      <c r="J38" s="33">
        <v>3.2000000000000001E-2</v>
      </c>
      <c r="K38" s="30">
        <f>J38*E38</f>
        <v>2.048</v>
      </c>
      <c r="L38" s="60">
        <f>K38*I38</f>
        <v>169.98400000000001</v>
      </c>
      <c r="M38" s="64">
        <f>L38+H38</f>
        <v>303.65440000000001</v>
      </c>
      <c r="N38" s="126"/>
    </row>
    <row r="39" spans="1:17" x14ac:dyDescent="0.25">
      <c r="A39" s="155"/>
      <c r="B39" s="27" t="s">
        <v>170</v>
      </c>
      <c r="C39" s="99">
        <f>ROUNDUP(C36/9.2,0)</f>
        <v>70</v>
      </c>
      <c r="D39" s="28">
        <v>0</v>
      </c>
      <c r="E39" s="29">
        <f>C39+(C39*D39)</f>
        <v>70</v>
      </c>
      <c r="F39" s="29" t="s">
        <v>10</v>
      </c>
      <c r="G39" s="9">
        <v>1.4844999999999999</v>
      </c>
      <c r="H39" s="60">
        <f>G39*E39</f>
        <v>103.91499999999999</v>
      </c>
      <c r="I39" s="9">
        <f>$I$5</f>
        <v>83</v>
      </c>
      <c r="J39" s="33">
        <v>6.5599999999999992E-2</v>
      </c>
      <c r="K39" s="30">
        <f>J39*E39</f>
        <v>4.5919999999999996</v>
      </c>
      <c r="L39" s="60">
        <f>K39*I39</f>
        <v>381.13599999999997</v>
      </c>
      <c r="M39" s="64">
        <f>L39+H39</f>
        <v>485.05099999999993</v>
      </c>
      <c r="N39" s="126"/>
    </row>
    <row r="40" spans="1:17" x14ac:dyDescent="0.25">
      <c r="A40" s="155"/>
      <c r="B40" s="27" t="s">
        <v>171</v>
      </c>
      <c r="C40" s="99">
        <f>ROUNDUP(C36*4%,0)</f>
        <v>26</v>
      </c>
      <c r="D40" s="28">
        <v>0</v>
      </c>
      <c r="E40" s="29">
        <f>C40+(C40*D40)</f>
        <v>26</v>
      </c>
      <c r="F40" s="29" t="s">
        <v>10</v>
      </c>
      <c r="G40" s="9">
        <v>4.8197999999999999</v>
      </c>
      <c r="H40" s="60">
        <f>G40*E40</f>
        <v>125.31479999999999</v>
      </c>
      <c r="I40" s="9">
        <f>$I$5</f>
        <v>83</v>
      </c>
      <c r="J40" s="33">
        <v>7.3599999999999999E-2</v>
      </c>
      <c r="K40" s="30">
        <f>J40*E40</f>
        <v>1.9136</v>
      </c>
      <c r="L40" s="60">
        <f>K40*I40</f>
        <v>158.8288</v>
      </c>
      <c r="M40" s="64">
        <f>L40+H40</f>
        <v>284.14359999999999</v>
      </c>
      <c r="N40" s="126"/>
    </row>
    <row r="41" spans="1:17" ht="15.75" thickBot="1" x14ac:dyDescent="0.3">
      <c r="A41" s="42"/>
      <c r="B41" s="13"/>
      <c r="C41" s="101"/>
      <c r="D41" s="17"/>
      <c r="E41" s="18"/>
      <c r="F41" s="19"/>
      <c r="G41" s="11"/>
      <c r="H41" s="59"/>
      <c r="I41" s="5"/>
      <c r="J41" s="4"/>
      <c r="K41" s="4"/>
      <c r="L41" s="111"/>
      <c r="M41" s="62"/>
      <c r="N41" s="84"/>
    </row>
    <row r="42" spans="1:17" ht="20.100000000000001" customHeight="1" thickBot="1" x14ac:dyDescent="0.3">
      <c r="A42" s="281" t="s">
        <v>64</v>
      </c>
      <c r="B42" s="282"/>
      <c r="C42" s="94"/>
      <c r="D42" s="1"/>
      <c r="E42" s="2"/>
      <c r="F42" s="3"/>
      <c r="G42" s="11"/>
      <c r="H42" s="59"/>
      <c r="I42" s="5"/>
      <c r="J42" s="4"/>
      <c r="K42" s="4"/>
      <c r="L42" s="111"/>
      <c r="M42" s="62"/>
      <c r="N42" s="84"/>
    </row>
    <row r="43" spans="1:17" s="31" customFormat="1" ht="15" customHeight="1" x14ac:dyDescent="0.25">
      <c r="A43" s="155">
        <v>1</v>
      </c>
      <c r="B43" s="27" t="s">
        <v>212</v>
      </c>
      <c r="C43" s="99">
        <f>393+510*3</f>
        <v>1923</v>
      </c>
      <c r="D43" s="28">
        <v>0</v>
      </c>
      <c r="E43" s="29">
        <f>C43+(C43*D43)</f>
        <v>1923</v>
      </c>
      <c r="F43" s="29" t="s">
        <v>9</v>
      </c>
      <c r="G43" s="9">
        <v>0.22994000000000001</v>
      </c>
      <c r="H43" s="60">
        <f>G43*E43</f>
        <v>442.17462</v>
      </c>
      <c r="I43" s="9">
        <f t="shared" ref="I43" si="31">$I$5</f>
        <v>83</v>
      </c>
      <c r="J43" s="33">
        <v>4.1200000000000004E-3</v>
      </c>
      <c r="K43" s="30">
        <f>J43*E43</f>
        <v>7.9227600000000011</v>
      </c>
      <c r="L43" s="60">
        <f t="shared" ref="L43" si="32">K43*I43</f>
        <v>657.58908000000008</v>
      </c>
      <c r="M43" s="64">
        <f>H43+L43</f>
        <v>1099.7637</v>
      </c>
      <c r="N43" s="126"/>
      <c r="O43" s="16"/>
      <c r="Q43" s="16"/>
    </row>
    <row r="44" spans="1:17" ht="15.75" thickBot="1" x14ac:dyDescent="0.3">
      <c r="A44" s="42"/>
      <c r="B44" s="13"/>
      <c r="C44" s="101"/>
      <c r="D44" s="17"/>
      <c r="E44" s="18"/>
      <c r="F44" s="19"/>
      <c r="G44" s="11"/>
      <c r="H44" s="59"/>
      <c r="I44" s="5"/>
      <c r="J44" s="4"/>
      <c r="K44" s="4"/>
      <c r="L44" s="111"/>
      <c r="M44" s="62"/>
      <c r="N44" s="84"/>
    </row>
    <row r="45" spans="1:17" ht="20.100000000000001" customHeight="1" thickBot="1" x14ac:dyDescent="0.3">
      <c r="A45" s="281" t="s">
        <v>65</v>
      </c>
      <c r="B45" s="282"/>
      <c r="C45" s="102"/>
      <c r="D45" s="1"/>
      <c r="E45" s="2"/>
      <c r="F45" s="3"/>
      <c r="G45" s="11"/>
      <c r="H45" s="59"/>
      <c r="I45" s="5"/>
      <c r="J45" s="4"/>
      <c r="K45" s="4"/>
      <c r="L45" s="111"/>
      <c r="M45" s="62"/>
      <c r="N45" s="84"/>
    </row>
    <row r="46" spans="1:17" s="149" customFormat="1" ht="15" customHeight="1" x14ac:dyDescent="0.25">
      <c r="A46" s="181">
        <v>1</v>
      </c>
      <c r="B46" s="194" t="s">
        <v>82</v>
      </c>
      <c r="C46" s="195">
        <v>30</v>
      </c>
      <c r="D46" s="183">
        <v>0</v>
      </c>
      <c r="E46" s="196">
        <f>C46+(C46*D46)</f>
        <v>30</v>
      </c>
      <c r="F46" s="192" t="s">
        <v>9</v>
      </c>
      <c r="G46" s="56">
        <f>12.64*2</f>
        <v>25.28</v>
      </c>
      <c r="H46" s="186">
        <f t="shared" ref="H46:H60" si="33">G46*E46</f>
        <v>758.40000000000009</v>
      </c>
      <c r="I46" s="56">
        <f>$I$5</f>
        <v>83</v>
      </c>
      <c r="J46" s="187">
        <f>0.095</f>
        <v>9.5000000000000001E-2</v>
      </c>
      <c r="K46" s="187">
        <f t="shared" ref="K46:K48" si="34">J46*E46</f>
        <v>2.85</v>
      </c>
      <c r="L46" s="186">
        <f t="shared" ref="L46:L48" si="35">K46*I46</f>
        <v>236.55</v>
      </c>
      <c r="M46" s="188">
        <f t="shared" ref="M46:M48" si="36">H46+L46</f>
        <v>994.95</v>
      </c>
      <c r="N46" s="197"/>
    </row>
    <row r="47" spans="1:17" ht="15" customHeight="1" x14ac:dyDescent="0.25">
      <c r="A47" s="34">
        <v>2</v>
      </c>
      <c r="B47" s="27" t="s">
        <v>213</v>
      </c>
      <c r="C47" s="100">
        <v>63.68</v>
      </c>
      <c r="D47" s="1">
        <v>0</v>
      </c>
      <c r="E47" s="107">
        <f>C47+(C47*D47)</f>
        <v>63.68</v>
      </c>
      <c r="F47" s="6" t="s">
        <v>9</v>
      </c>
      <c r="G47" s="9">
        <v>5.024</v>
      </c>
      <c r="H47" s="60">
        <f t="shared" si="33"/>
        <v>319.92831999999999</v>
      </c>
      <c r="I47" s="9">
        <f t="shared" ref="I47:I81" si="37">$I$5</f>
        <v>83</v>
      </c>
      <c r="J47" s="30">
        <v>4.7200000000000006E-2</v>
      </c>
      <c r="K47" s="30">
        <f t="shared" si="34"/>
        <v>3.0056960000000004</v>
      </c>
      <c r="L47" s="60">
        <f t="shared" si="35"/>
        <v>249.47276800000003</v>
      </c>
      <c r="M47" s="64">
        <f t="shared" si="36"/>
        <v>569.40108800000007</v>
      </c>
      <c r="N47" s="132"/>
    </row>
    <row r="48" spans="1:17" ht="15" customHeight="1" x14ac:dyDescent="0.25">
      <c r="A48" s="34">
        <v>3</v>
      </c>
      <c r="B48" s="27" t="s">
        <v>172</v>
      </c>
      <c r="C48" s="99">
        <v>353.26</v>
      </c>
      <c r="D48" s="1">
        <v>0</v>
      </c>
      <c r="E48" s="107">
        <f t="shared" ref="E48" si="38">C48+(C48*D48)</f>
        <v>353.26</v>
      </c>
      <c r="F48" s="6" t="s">
        <v>9</v>
      </c>
      <c r="G48" s="9">
        <v>2.0581</v>
      </c>
      <c r="H48" s="60">
        <f t="shared" si="33"/>
        <v>727.04440599999998</v>
      </c>
      <c r="I48" s="9">
        <f t="shared" si="37"/>
        <v>83</v>
      </c>
      <c r="J48" s="30">
        <v>3.2400000000000005E-2</v>
      </c>
      <c r="K48" s="30">
        <f t="shared" si="34"/>
        <v>11.445624000000002</v>
      </c>
      <c r="L48" s="60">
        <f t="shared" si="35"/>
        <v>949.98679200000015</v>
      </c>
      <c r="M48" s="64">
        <f t="shared" si="36"/>
        <v>1677.0311980000001</v>
      </c>
      <c r="N48" s="132"/>
    </row>
    <row r="49" spans="1:14" x14ac:dyDescent="0.25">
      <c r="A49" s="34"/>
      <c r="B49" s="27" t="s">
        <v>173</v>
      </c>
      <c r="C49" s="99">
        <f>ROUNDUP(C48*8%,0)</f>
        <v>29</v>
      </c>
      <c r="D49" s="1">
        <v>0</v>
      </c>
      <c r="E49" s="107">
        <f t="shared" ref="E49:E58" si="39">C49+(C49*D49)</f>
        <v>29</v>
      </c>
      <c r="F49" s="6" t="s">
        <v>10</v>
      </c>
      <c r="G49" s="9">
        <v>2.9281999999999999</v>
      </c>
      <c r="H49" s="60">
        <f>G49*E49</f>
        <v>84.9178</v>
      </c>
      <c r="I49" s="9">
        <f>$I$5</f>
        <v>83</v>
      </c>
      <c r="J49" s="30">
        <v>9.6000000000000002E-2</v>
      </c>
      <c r="K49" s="30">
        <f>J49*E49</f>
        <v>2.7840000000000003</v>
      </c>
      <c r="L49" s="60">
        <f>K49*I49</f>
        <v>231.07200000000003</v>
      </c>
      <c r="M49" s="64">
        <f>L49+H49</f>
        <v>315.98980000000006</v>
      </c>
      <c r="N49" s="132"/>
    </row>
    <row r="50" spans="1:14" x14ac:dyDescent="0.25">
      <c r="A50" s="34"/>
      <c r="B50" s="27" t="s">
        <v>174</v>
      </c>
      <c r="C50" s="99">
        <f>ROUNDUP(C48/10,0)</f>
        <v>36</v>
      </c>
      <c r="D50" s="1">
        <v>0</v>
      </c>
      <c r="E50" s="107">
        <f t="shared" si="39"/>
        <v>36</v>
      </c>
      <c r="F50" s="6" t="s">
        <v>10</v>
      </c>
      <c r="G50" s="9">
        <v>3.1151</v>
      </c>
      <c r="H50" s="60">
        <f>G50*E50</f>
        <v>112.14359999999999</v>
      </c>
      <c r="I50" s="9">
        <f>$I$5</f>
        <v>83</v>
      </c>
      <c r="J50" s="30">
        <v>4.0000000000000008E-2</v>
      </c>
      <c r="K50" s="30">
        <f>J50*E50</f>
        <v>1.4400000000000004</v>
      </c>
      <c r="L50" s="60">
        <f>K50*I50</f>
        <v>119.52000000000004</v>
      </c>
      <c r="M50" s="64">
        <f>L50+H50</f>
        <v>231.66360000000003</v>
      </c>
      <c r="N50" s="132"/>
    </row>
    <row r="51" spans="1:14" x14ac:dyDescent="0.25">
      <c r="A51" s="34"/>
      <c r="B51" s="27" t="s">
        <v>175</v>
      </c>
      <c r="C51" s="99">
        <f>ROUNDUP(C48/9.2,0)</f>
        <v>39</v>
      </c>
      <c r="D51" s="1">
        <v>0</v>
      </c>
      <c r="E51" s="107">
        <f t="shared" si="39"/>
        <v>39</v>
      </c>
      <c r="F51" s="6" t="s">
        <v>10</v>
      </c>
      <c r="G51" s="9">
        <v>1.7746999999999999</v>
      </c>
      <c r="H51" s="60">
        <f>G51*E51</f>
        <v>69.213300000000004</v>
      </c>
      <c r="I51" s="9">
        <f>$I$5</f>
        <v>83</v>
      </c>
      <c r="J51" s="30">
        <v>7.1200000000000013E-2</v>
      </c>
      <c r="K51" s="30">
        <f>J51*E51</f>
        <v>2.7768000000000006</v>
      </c>
      <c r="L51" s="60">
        <f>K51*I51</f>
        <v>230.47440000000006</v>
      </c>
      <c r="M51" s="64">
        <f>L51+H51</f>
        <v>299.68770000000006</v>
      </c>
      <c r="N51" s="132"/>
    </row>
    <row r="52" spans="1:14" x14ac:dyDescent="0.25">
      <c r="A52" s="34"/>
      <c r="B52" s="27" t="s">
        <v>176</v>
      </c>
      <c r="C52" s="99">
        <f>ROUNDUP(C48*4%,0)</f>
        <v>15</v>
      </c>
      <c r="D52" s="1">
        <v>0</v>
      </c>
      <c r="E52" s="107">
        <f t="shared" si="39"/>
        <v>15</v>
      </c>
      <c r="F52" s="6" t="s">
        <v>10</v>
      </c>
      <c r="G52" s="9">
        <v>5.0373000000000001</v>
      </c>
      <c r="H52" s="60">
        <f>G52*E52</f>
        <v>75.5595</v>
      </c>
      <c r="I52" s="9">
        <f>$I$5</f>
        <v>83</v>
      </c>
      <c r="J52" s="30">
        <v>7.9200000000000007E-2</v>
      </c>
      <c r="K52" s="30">
        <f>J52*E52</f>
        <v>1.1880000000000002</v>
      </c>
      <c r="L52" s="60">
        <f>K52*I52</f>
        <v>98.604000000000013</v>
      </c>
      <c r="M52" s="64">
        <f>L52+H52</f>
        <v>174.1635</v>
      </c>
      <c r="N52" s="132"/>
    </row>
    <row r="53" spans="1:14" ht="15" customHeight="1" x14ac:dyDescent="0.25">
      <c r="A53" s="34">
        <v>4</v>
      </c>
      <c r="B53" s="27" t="s">
        <v>177</v>
      </c>
      <c r="C53" s="100">
        <v>10</v>
      </c>
      <c r="D53" s="1">
        <v>0</v>
      </c>
      <c r="E53" s="107">
        <f t="shared" si="39"/>
        <v>10</v>
      </c>
      <c r="F53" s="6" t="s">
        <v>9</v>
      </c>
      <c r="G53" s="9">
        <v>5.351</v>
      </c>
      <c r="H53" s="60">
        <f t="shared" si="33"/>
        <v>53.51</v>
      </c>
      <c r="I53" s="9">
        <f t="shared" si="37"/>
        <v>83</v>
      </c>
      <c r="J53" s="30">
        <v>4.9600000000000005E-2</v>
      </c>
      <c r="K53" s="30">
        <f t="shared" ref="K53:K59" si="40">J53*E53</f>
        <v>0.49600000000000005</v>
      </c>
      <c r="L53" s="60">
        <f t="shared" ref="L53:L59" si="41">K53*I53</f>
        <v>41.168000000000006</v>
      </c>
      <c r="M53" s="64">
        <f t="shared" ref="M53:M59" si="42">L53+H53</f>
        <v>94.677999999999997</v>
      </c>
      <c r="N53" s="132"/>
    </row>
    <row r="54" spans="1:14" x14ac:dyDescent="0.25">
      <c r="A54" s="34"/>
      <c r="B54" s="27" t="s">
        <v>178</v>
      </c>
      <c r="C54" s="100">
        <f>ROUNDUP(C53*4%,0)</f>
        <v>1</v>
      </c>
      <c r="D54" s="1">
        <v>0</v>
      </c>
      <c r="E54" s="107">
        <f t="shared" si="39"/>
        <v>1</v>
      </c>
      <c r="F54" s="6" t="s">
        <v>10</v>
      </c>
      <c r="G54" s="9">
        <v>0</v>
      </c>
      <c r="H54" s="60">
        <f>G54*E54</f>
        <v>0</v>
      </c>
      <c r="I54" s="9">
        <f>$I$5</f>
        <v>83</v>
      </c>
      <c r="J54" s="30">
        <v>0.18000000000000002</v>
      </c>
      <c r="K54" s="30">
        <f>J54*E54</f>
        <v>0.18000000000000002</v>
      </c>
      <c r="L54" s="60">
        <f>K54*I54</f>
        <v>14.940000000000001</v>
      </c>
      <c r="M54" s="64">
        <f>L54+H54</f>
        <v>14.940000000000001</v>
      </c>
      <c r="N54" s="132"/>
    </row>
    <row r="55" spans="1:14" x14ac:dyDescent="0.25">
      <c r="A55" s="34"/>
      <c r="B55" s="27" t="s">
        <v>175</v>
      </c>
      <c r="C55" s="100">
        <f>ROUNDUP(C53/9.2,0)</f>
        <v>2</v>
      </c>
      <c r="D55" s="1">
        <v>0</v>
      </c>
      <c r="E55" s="107">
        <f t="shared" si="39"/>
        <v>2</v>
      </c>
      <c r="F55" s="6" t="s">
        <v>10</v>
      </c>
      <c r="G55" s="9">
        <v>1.9380000000000002</v>
      </c>
      <c r="H55" s="60">
        <f>G55*E55</f>
        <v>3.8760000000000003</v>
      </c>
      <c r="I55" s="9">
        <f>$I$5</f>
        <v>83</v>
      </c>
      <c r="J55" s="30">
        <v>7.1200000000000013E-2</v>
      </c>
      <c r="K55" s="30">
        <f>J55*E55</f>
        <v>0.14240000000000003</v>
      </c>
      <c r="L55" s="60">
        <f>K55*I55</f>
        <v>11.819200000000002</v>
      </c>
      <c r="M55" s="64">
        <f>L55+H55</f>
        <v>15.695200000000003</v>
      </c>
      <c r="N55" s="132"/>
    </row>
    <row r="56" spans="1:14" x14ac:dyDescent="0.25">
      <c r="A56" s="34"/>
      <c r="B56" s="27" t="s">
        <v>176</v>
      </c>
      <c r="C56" s="100">
        <f>ROUNDUP(C53*4%,0)</f>
        <v>1</v>
      </c>
      <c r="D56" s="1">
        <v>0</v>
      </c>
      <c r="E56" s="107">
        <f t="shared" si="39"/>
        <v>1</v>
      </c>
      <c r="F56" s="6" t="s">
        <v>10</v>
      </c>
      <c r="G56" s="9">
        <v>5.0373000000000001</v>
      </c>
      <c r="H56" s="60">
        <f>G56*E56</f>
        <v>5.0373000000000001</v>
      </c>
      <c r="I56" s="9">
        <f>$I$5</f>
        <v>83</v>
      </c>
      <c r="J56" s="30">
        <v>7.9200000000000007E-2</v>
      </c>
      <c r="K56" s="30">
        <f>J56*E56</f>
        <v>7.9200000000000007E-2</v>
      </c>
      <c r="L56" s="60">
        <f>K56*I56</f>
        <v>6.5736000000000008</v>
      </c>
      <c r="M56" s="64">
        <f>L56+H56</f>
        <v>11.610900000000001</v>
      </c>
      <c r="N56" s="132"/>
    </row>
    <row r="57" spans="1:14" x14ac:dyDescent="0.25">
      <c r="A57" s="34"/>
      <c r="B57" s="27" t="s">
        <v>179</v>
      </c>
      <c r="C57" s="100">
        <f>ROUNDUP(C53*4%,0)</f>
        <v>1</v>
      </c>
      <c r="D57" s="1">
        <v>0</v>
      </c>
      <c r="E57" s="107">
        <f t="shared" si="39"/>
        <v>1</v>
      </c>
      <c r="F57" s="6" t="s">
        <v>10</v>
      </c>
      <c r="G57" s="9">
        <v>55.47</v>
      </c>
      <c r="H57" s="60">
        <f>G57*E57</f>
        <v>55.47</v>
      </c>
      <c r="I57" s="9">
        <f>$I$5</f>
        <v>83</v>
      </c>
      <c r="J57" s="30">
        <v>0.38400000000000001</v>
      </c>
      <c r="K57" s="30">
        <f>J57*E57</f>
        <v>0.38400000000000001</v>
      </c>
      <c r="L57" s="60">
        <f>K57*I57</f>
        <v>31.872</v>
      </c>
      <c r="M57" s="64">
        <f>L57+H57</f>
        <v>87.341999999999999</v>
      </c>
      <c r="N57" s="132"/>
    </row>
    <row r="58" spans="1:14" x14ac:dyDescent="0.25">
      <c r="A58" s="34"/>
      <c r="B58" s="27" t="s">
        <v>180</v>
      </c>
      <c r="C58" s="100">
        <f>ROUNDUP(C53*4%,0)</f>
        <v>1</v>
      </c>
      <c r="D58" s="1">
        <v>0</v>
      </c>
      <c r="E58" s="107">
        <f t="shared" si="39"/>
        <v>1</v>
      </c>
      <c r="F58" s="6" t="s">
        <v>10</v>
      </c>
      <c r="G58" s="9">
        <v>13.82</v>
      </c>
      <c r="H58" s="60">
        <f>G58*E58</f>
        <v>13.82</v>
      </c>
      <c r="I58" s="9">
        <f>$I$5</f>
        <v>83</v>
      </c>
      <c r="J58" s="30">
        <v>4.8000000000000001E-2</v>
      </c>
      <c r="K58" s="30">
        <f>J58*E58</f>
        <v>4.8000000000000001E-2</v>
      </c>
      <c r="L58" s="60">
        <f>K58*I58</f>
        <v>3.984</v>
      </c>
      <c r="M58" s="64">
        <f>L58+H58</f>
        <v>17.804000000000002</v>
      </c>
      <c r="N58" s="132"/>
    </row>
    <row r="59" spans="1:14" ht="15" customHeight="1" x14ac:dyDescent="0.25">
      <c r="A59" s="34">
        <v>5</v>
      </c>
      <c r="B59" s="27" t="s">
        <v>214</v>
      </c>
      <c r="C59" s="99">
        <v>20.18</v>
      </c>
      <c r="D59" s="1">
        <v>0</v>
      </c>
      <c r="E59" s="107">
        <f t="shared" ref="E59" si="43">C59+(C59*D59)</f>
        <v>20.18</v>
      </c>
      <c r="F59" s="6" t="s">
        <v>9</v>
      </c>
      <c r="G59" s="9">
        <v>3.33</v>
      </c>
      <c r="H59" s="60">
        <f t="shared" si="33"/>
        <v>67.199399999999997</v>
      </c>
      <c r="I59" s="9">
        <f t="shared" si="37"/>
        <v>83</v>
      </c>
      <c r="J59" s="30">
        <v>3.9599999999999996E-2</v>
      </c>
      <c r="K59" s="30">
        <f t="shared" si="40"/>
        <v>0.79912799999999995</v>
      </c>
      <c r="L59" s="60">
        <f t="shared" si="41"/>
        <v>66.327624</v>
      </c>
      <c r="M59" s="64">
        <f t="shared" si="42"/>
        <v>133.52702399999998</v>
      </c>
      <c r="N59" s="132"/>
    </row>
    <row r="60" spans="1:14" ht="15" customHeight="1" x14ac:dyDescent="0.25">
      <c r="A60" s="34">
        <v>6</v>
      </c>
      <c r="B60" s="27" t="s">
        <v>181</v>
      </c>
      <c r="C60" s="99">
        <v>72</v>
      </c>
      <c r="D60" s="1">
        <v>0</v>
      </c>
      <c r="E60" s="107">
        <f t="shared" ref="E60:E66" si="44">C60+(C60*D60)</f>
        <v>72</v>
      </c>
      <c r="F60" s="6" t="s">
        <v>9</v>
      </c>
      <c r="G60" s="9">
        <v>3.2709999999999999</v>
      </c>
      <c r="H60" s="60">
        <f t="shared" si="33"/>
        <v>235.512</v>
      </c>
      <c r="I60" s="9">
        <f t="shared" si="37"/>
        <v>83</v>
      </c>
      <c r="J60" s="30">
        <v>4.0000000000000008E-2</v>
      </c>
      <c r="K60" s="30">
        <f t="shared" ref="K60:K72" si="45">J60*E60</f>
        <v>2.8800000000000008</v>
      </c>
      <c r="L60" s="60">
        <f t="shared" ref="L60:L72" si="46">K60*I60</f>
        <v>239.04000000000008</v>
      </c>
      <c r="M60" s="64">
        <f t="shared" ref="M60:M72" si="47">L60+H60</f>
        <v>474.55200000000008</v>
      </c>
      <c r="N60" s="132"/>
    </row>
    <row r="61" spans="1:14" x14ac:dyDescent="0.25">
      <c r="A61" s="34"/>
      <c r="B61" s="27" t="s">
        <v>182</v>
      </c>
      <c r="C61" s="99">
        <f>ROUNDUP(C60*4%,0)</f>
        <v>3</v>
      </c>
      <c r="D61" s="1">
        <v>0</v>
      </c>
      <c r="E61" s="107">
        <f>C61+(C61*D61)</f>
        <v>3</v>
      </c>
      <c r="F61" s="6" t="s">
        <v>10</v>
      </c>
      <c r="G61" s="9">
        <v>0</v>
      </c>
      <c r="H61" s="60">
        <f>G61*E61</f>
        <v>0</v>
      </c>
      <c r="I61" s="9">
        <f>$I$5</f>
        <v>83</v>
      </c>
      <c r="J61" s="30">
        <v>0.16000000000000003</v>
      </c>
      <c r="K61" s="30">
        <f>J61*E61</f>
        <v>0.48000000000000009</v>
      </c>
      <c r="L61" s="60">
        <f>K61*I61</f>
        <v>39.840000000000011</v>
      </c>
      <c r="M61" s="64">
        <f>L61+H61</f>
        <v>39.840000000000011</v>
      </c>
      <c r="N61" s="132"/>
    </row>
    <row r="62" spans="1:14" x14ac:dyDescent="0.25">
      <c r="A62" s="34"/>
      <c r="B62" s="27" t="s">
        <v>170</v>
      </c>
      <c r="C62" s="99">
        <f>ROUNDUP(C60/9.2,0)</f>
        <v>8</v>
      </c>
      <c r="D62" s="1">
        <v>0</v>
      </c>
      <c r="E62" s="107">
        <f>C62+(C62*D62)</f>
        <v>8</v>
      </c>
      <c r="F62" s="6" t="s">
        <v>10</v>
      </c>
      <c r="G62" s="9">
        <v>1.6211000000000002</v>
      </c>
      <c r="H62" s="60">
        <f>G62*E62</f>
        <v>12.968800000000002</v>
      </c>
      <c r="I62" s="9">
        <f>$I$5</f>
        <v>83</v>
      </c>
      <c r="J62" s="30">
        <v>6.5599999999999992E-2</v>
      </c>
      <c r="K62" s="30">
        <f>J62*E62</f>
        <v>0.52479999999999993</v>
      </c>
      <c r="L62" s="60">
        <f>K62*I62</f>
        <v>43.558399999999992</v>
      </c>
      <c r="M62" s="64">
        <f>L62+H62</f>
        <v>56.527199999999993</v>
      </c>
      <c r="N62" s="132"/>
    </row>
    <row r="63" spans="1:14" x14ac:dyDescent="0.25">
      <c r="A63" s="34"/>
      <c r="B63" s="27" t="s">
        <v>171</v>
      </c>
      <c r="C63" s="99">
        <f>ROUNDUP(C60*4%,0)</f>
        <v>3</v>
      </c>
      <c r="D63" s="1">
        <v>0</v>
      </c>
      <c r="E63" s="107">
        <f>C63+(C63*D63)</f>
        <v>3</v>
      </c>
      <c r="F63" s="6" t="s">
        <v>10</v>
      </c>
      <c r="G63" s="9">
        <v>4.8197999999999999</v>
      </c>
      <c r="H63" s="60">
        <f>G63*E63</f>
        <v>14.459399999999999</v>
      </c>
      <c r="I63" s="9">
        <f>$I$5</f>
        <v>83</v>
      </c>
      <c r="J63" s="30">
        <v>7.3599999999999999E-2</v>
      </c>
      <c r="K63" s="30">
        <f>J63*E63</f>
        <v>0.2208</v>
      </c>
      <c r="L63" s="60">
        <f>K63*I63</f>
        <v>18.3264</v>
      </c>
      <c r="M63" s="64">
        <f>L63+H63</f>
        <v>32.785799999999995</v>
      </c>
      <c r="N63" s="132"/>
    </row>
    <row r="64" spans="1:14" x14ac:dyDescent="0.25">
      <c r="A64" s="34"/>
      <c r="B64" s="27" t="s">
        <v>183</v>
      </c>
      <c r="C64" s="99">
        <f>ROUNDUP(C60*4%,0)</f>
        <v>3</v>
      </c>
      <c r="D64" s="1">
        <v>0</v>
      </c>
      <c r="E64" s="107">
        <f>C64+(C64*D64)</f>
        <v>3</v>
      </c>
      <c r="F64" s="6" t="s">
        <v>10</v>
      </c>
      <c r="G64" s="9">
        <v>52.38</v>
      </c>
      <c r="H64" s="60">
        <f>G64*E64</f>
        <v>157.14000000000001</v>
      </c>
      <c r="I64" s="9">
        <f>$I$5</f>
        <v>83</v>
      </c>
      <c r="J64" s="30">
        <v>0.36000000000000004</v>
      </c>
      <c r="K64" s="30">
        <f>J64*E64</f>
        <v>1.08</v>
      </c>
      <c r="L64" s="60">
        <f>K64*I64</f>
        <v>89.64</v>
      </c>
      <c r="M64" s="64">
        <f>L64+H64</f>
        <v>246.78000000000003</v>
      </c>
      <c r="N64" s="132"/>
    </row>
    <row r="65" spans="1:14" x14ac:dyDescent="0.25">
      <c r="A65" s="34"/>
      <c r="B65" s="27" t="s">
        <v>180</v>
      </c>
      <c r="C65" s="99">
        <f>ROUNDUP(C60*4%,0)</f>
        <v>3</v>
      </c>
      <c r="D65" s="1">
        <v>0</v>
      </c>
      <c r="E65" s="107">
        <f>C65+(C65*D65)</f>
        <v>3</v>
      </c>
      <c r="F65" s="6" t="s">
        <v>10</v>
      </c>
      <c r="G65" s="9">
        <v>13.82</v>
      </c>
      <c r="H65" s="60">
        <f>G65*E65</f>
        <v>41.46</v>
      </c>
      <c r="I65" s="9">
        <f>$I$5</f>
        <v>83</v>
      </c>
      <c r="J65" s="30">
        <v>4.8000000000000001E-2</v>
      </c>
      <c r="K65" s="30">
        <f>J65*E65</f>
        <v>0.14400000000000002</v>
      </c>
      <c r="L65" s="60">
        <f>K65*I65</f>
        <v>11.952000000000002</v>
      </c>
      <c r="M65" s="64">
        <f>L65+H65</f>
        <v>53.412000000000006</v>
      </c>
      <c r="N65" s="132"/>
    </row>
    <row r="66" spans="1:14" ht="15" customHeight="1" x14ac:dyDescent="0.25">
      <c r="A66" s="34">
        <v>7</v>
      </c>
      <c r="B66" s="27" t="s">
        <v>167</v>
      </c>
      <c r="C66" s="99">
        <v>7111.99</v>
      </c>
      <c r="D66" s="1">
        <v>0</v>
      </c>
      <c r="E66" s="107">
        <f t="shared" si="44"/>
        <v>7111.99</v>
      </c>
      <c r="F66" s="6" t="s">
        <v>9</v>
      </c>
      <c r="G66" s="9">
        <v>1.1955</v>
      </c>
      <c r="H66" s="60">
        <f t="shared" ref="H66:H81" si="48">G66*E66</f>
        <v>8502.3840450000007</v>
      </c>
      <c r="I66" s="9">
        <f t="shared" si="37"/>
        <v>83</v>
      </c>
      <c r="J66" s="30">
        <v>2.5600000000000001E-2</v>
      </c>
      <c r="K66" s="30">
        <f t="shared" si="45"/>
        <v>182.06694400000001</v>
      </c>
      <c r="L66" s="60">
        <f t="shared" si="46"/>
        <v>15111.556352000001</v>
      </c>
      <c r="M66" s="64">
        <f t="shared" si="47"/>
        <v>23613.940397000002</v>
      </c>
      <c r="N66" s="132"/>
    </row>
    <row r="67" spans="1:14" x14ac:dyDescent="0.25">
      <c r="A67" s="34"/>
      <c r="B67" s="27" t="s">
        <v>168</v>
      </c>
      <c r="C67" s="99">
        <f>ROUNDUP(C66*8%,0)</f>
        <v>569</v>
      </c>
      <c r="D67" s="1">
        <v>0</v>
      </c>
      <c r="E67" s="107">
        <f>C67+(C67*D67)</f>
        <v>569</v>
      </c>
      <c r="F67" s="6" t="s">
        <v>10</v>
      </c>
      <c r="G67" s="9">
        <v>1.7772999999999999</v>
      </c>
      <c r="H67" s="60">
        <f>G67*E67</f>
        <v>1011.2837</v>
      </c>
      <c r="I67" s="9">
        <f>$I$5</f>
        <v>83</v>
      </c>
      <c r="J67" s="30">
        <v>8.0000000000000016E-2</v>
      </c>
      <c r="K67" s="30">
        <f>J67*E67</f>
        <v>45.52000000000001</v>
      </c>
      <c r="L67" s="60">
        <f>K67*I67</f>
        <v>3778.1600000000008</v>
      </c>
      <c r="M67" s="64">
        <f>L67+H67</f>
        <v>4789.4437000000007</v>
      </c>
      <c r="N67" s="132"/>
    </row>
    <row r="68" spans="1:14" x14ac:dyDescent="0.25">
      <c r="A68" s="34"/>
      <c r="B68" s="27" t="s">
        <v>169</v>
      </c>
      <c r="C68" s="99">
        <f>ROUNDUP(C66/10,0)</f>
        <v>712</v>
      </c>
      <c r="D68" s="1">
        <v>0</v>
      </c>
      <c r="E68" s="107">
        <f>C68+(C68*D68)</f>
        <v>712</v>
      </c>
      <c r="F68" s="6" t="s">
        <v>10</v>
      </c>
      <c r="G68" s="9">
        <v>2.0886</v>
      </c>
      <c r="H68" s="60">
        <f>G68*E68</f>
        <v>1487.0832</v>
      </c>
      <c r="I68" s="9">
        <f>$I$5</f>
        <v>83</v>
      </c>
      <c r="J68" s="30">
        <v>3.2000000000000001E-2</v>
      </c>
      <c r="K68" s="30">
        <f>J68*E68</f>
        <v>22.783999999999999</v>
      </c>
      <c r="L68" s="60">
        <f>K68*I68</f>
        <v>1891.0719999999999</v>
      </c>
      <c r="M68" s="64">
        <f>L68+H68</f>
        <v>3378.1552000000001</v>
      </c>
      <c r="N68" s="132"/>
    </row>
    <row r="69" spans="1:14" x14ac:dyDescent="0.25">
      <c r="A69" s="34"/>
      <c r="B69" s="27" t="s">
        <v>170</v>
      </c>
      <c r="C69" s="99">
        <f>ROUNDUP(C66/9.2,0)</f>
        <v>774</v>
      </c>
      <c r="D69" s="1">
        <v>0</v>
      </c>
      <c r="E69" s="107">
        <f>C69+(C69*D69)</f>
        <v>774</v>
      </c>
      <c r="F69" s="6" t="s">
        <v>10</v>
      </c>
      <c r="G69" s="9">
        <v>1.4844999999999999</v>
      </c>
      <c r="H69" s="60">
        <f>G69*E69</f>
        <v>1149.0029999999999</v>
      </c>
      <c r="I69" s="9">
        <f>$I$5</f>
        <v>83</v>
      </c>
      <c r="J69" s="30">
        <v>6.5599999999999992E-2</v>
      </c>
      <c r="K69" s="30">
        <f>J69*E69</f>
        <v>50.774399999999993</v>
      </c>
      <c r="L69" s="60">
        <f>K69*I69</f>
        <v>4214.2751999999991</v>
      </c>
      <c r="M69" s="64">
        <f>L69+H69</f>
        <v>5363.2781999999988</v>
      </c>
      <c r="N69" s="132"/>
    </row>
    <row r="70" spans="1:14" x14ac:dyDescent="0.25">
      <c r="A70" s="34"/>
      <c r="B70" s="27" t="s">
        <v>171</v>
      </c>
      <c r="C70" s="99">
        <f>ROUNDUP(C66*4%,0)</f>
        <v>285</v>
      </c>
      <c r="D70" s="1">
        <v>0</v>
      </c>
      <c r="E70" s="107">
        <f>C70+(C70*D70)</f>
        <v>285</v>
      </c>
      <c r="F70" s="6" t="s">
        <v>10</v>
      </c>
      <c r="G70" s="9">
        <v>4.8197999999999999</v>
      </c>
      <c r="H70" s="60">
        <f>G70*E70</f>
        <v>1373.643</v>
      </c>
      <c r="I70" s="9">
        <f>$I$5</f>
        <v>83</v>
      </c>
      <c r="J70" s="30">
        <v>7.3599999999999999E-2</v>
      </c>
      <c r="K70" s="30">
        <f>J70*E70</f>
        <v>20.975999999999999</v>
      </c>
      <c r="L70" s="60">
        <f>K70*I70</f>
        <v>1741.0079999999998</v>
      </c>
      <c r="M70" s="64">
        <f>L70+H70</f>
        <v>3114.6509999999998</v>
      </c>
      <c r="N70" s="132"/>
    </row>
    <row r="71" spans="1:14" ht="15" customHeight="1" x14ac:dyDescent="0.25">
      <c r="A71" s="34">
        <v>8</v>
      </c>
      <c r="B71" s="27" t="s">
        <v>215</v>
      </c>
      <c r="C71" s="100">
        <v>10.98</v>
      </c>
      <c r="D71" s="1">
        <v>0</v>
      </c>
      <c r="E71" s="107">
        <f>C71+(C71*D71)</f>
        <v>10.98</v>
      </c>
      <c r="F71" s="6" t="s">
        <v>9</v>
      </c>
      <c r="G71" s="9">
        <v>1.3617999999999999</v>
      </c>
      <c r="H71" s="60">
        <f t="shared" si="48"/>
        <v>14.952563999999999</v>
      </c>
      <c r="I71" s="9">
        <f t="shared" si="37"/>
        <v>83</v>
      </c>
      <c r="J71" s="30">
        <v>3.1200000000000002E-2</v>
      </c>
      <c r="K71" s="30">
        <f t="shared" si="45"/>
        <v>0.34257600000000005</v>
      </c>
      <c r="L71" s="60">
        <f t="shared" si="46"/>
        <v>28.433808000000003</v>
      </c>
      <c r="M71" s="64">
        <f t="shared" si="47"/>
        <v>43.386372000000001</v>
      </c>
      <c r="N71" s="132"/>
    </row>
    <row r="72" spans="1:14" s="149" customFormat="1" ht="15" customHeight="1" x14ac:dyDescent="0.25">
      <c r="A72" s="181">
        <v>9</v>
      </c>
      <c r="B72" s="194" t="s">
        <v>83</v>
      </c>
      <c r="C72" s="198">
        <v>1</v>
      </c>
      <c r="D72" s="183">
        <v>0</v>
      </c>
      <c r="E72" s="196">
        <f t="shared" ref="E72:E73" si="49">C72+(C72*D72)</f>
        <v>1</v>
      </c>
      <c r="F72" s="192" t="s">
        <v>9</v>
      </c>
      <c r="G72" s="56">
        <v>1.78</v>
      </c>
      <c r="H72" s="186">
        <f t="shared" si="48"/>
        <v>1.78</v>
      </c>
      <c r="I72" s="56">
        <f t="shared" si="37"/>
        <v>83</v>
      </c>
      <c r="J72" s="187">
        <v>0.08</v>
      </c>
      <c r="K72" s="187">
        <f t="shared" si="45"/>
        <v>0.08</v>
      </c>
      <c r="L72" s="186">
        <f t="shared" si="46"/>
        <v>6.6400000000000006</v>
      </c>
      <c r="M72" s="188">
        <f t="shared" si="47"/>
        <v>8.42</v>
      </c>
      <c r="N72" s="197"/>
    </row>
    <row r="73" spans="1:14" ht="15" customHeight="1" x14ac:dyDescent="0.25">
      <c r="A73" s="34">
        <v>10</v>
      </c>
      <c r="B73" s="27" t="s">
        <v>217</v>
      </c>
      <c r="C73" s="99">
        <v>26.16</v>
      </c>
      <c r="D73" s="1">
        <v>0</v>
      </c>
      <c r="E73" s="107">
        <f t="shared" si="49"/>
        <v>26.16</v>
      </c>
      <c r="F73" s="6" t="s">
        <v>9</v>
      </c>
      <c r="G73" s="9">
        <v>1.0092000000000001</v>
      </c>
      <c r="H73" s="60">
        <f t="shared" si="48"/>
        <v>26.400672000000004</v>
      </c>
      <c r="I73" s="9">
        <f t="shared" si="37"/>
        <v>83</v>
      </c>
      <c r="J73" s="30">
        <v>2.4E-2</v>
      </c>
      <c r="K73" s="30">
        <f t="shared" ref="K73:K81" si="50">J73*E73</f>
        <v>0.62784000000000006</v>
      </c>
      <c r="L73" s="60">
        <f t="shared" ref="L73:L81" si="51">K73*I73</f>
        <v>52.110720000000008</v>
      </c>
      <c r="M73" s="64">
        <f t="shared" ref="M73:M81" si="52">H73+L73</f>
        <v>78.511392000000015</v>
      </c>
      <c r="N73" s="132"/>
    </row>
    <row r="74" spans="1:14" ht="15" customHeight="1" x14ac:dyDescent="0.25">
      <c r="A74" s="34">
        <v>11</v>
      </c>
      <c r="B74" s="27" t="s">
        <v>216</v>
      </c>
      <c r="C74" s="100">
        <v>20.74</v>
      </c>
      <c r="D74" s="1">
        <v>0</v>
      </c>
      <c r="E74" s="107">
        <f t="shared" ref="E74:E80" si="53">C74+(C74*D74)</f>
        <v>20.74</v>
      </c>
      <c r="F74" s="6" t="s">
        <v>9</v>
      </c>
      <c r="G74" s="9">
        <v>2.3759999999999999</v>
      </c>
      <c r="H74" s="60">
        <f t="shared" si="48"/>
        <v>49.278239999999997</v>
      </c>
      <c r="I74" s="9">
        <f>$I$5</f>
        <v>83</v>
      </c>
      <c r="J74" s="30">
        <v>3.1200000000000002E-2</v>
      </c>
      <c r="K74" s="30">
        <f t="shared" si="50"/>
        <v>0.647088</v>
      </c>
      <c r="L74" s="60">
        <f t="shared" si="51"/>
        <v>53.708303999999998</v>
      </c>
      <c r="M74" s="64">
        <f t="shared" si="52"/>
        <v>102.98654399999999</v>
      </c>
      <c r="N74" s="132"/>
    </row>
    <row r="75" spans="1:14" ht="15" customHeight="1" x14ac:dyDescent="0.25">
      <c r="A75" s="34">
        <v>12</v>
      </c>
      <c r="B75" s="27" t="s">
        <v>184</v>
      </c>
      <c r="C75" s="100">
        <v>20.74</v>
      </c>
      <c r="D75" s="1">
        <v>0</v>
      </c>
      <c r="E75" s="107">
        <f t="shared" si="53"/>
        <v>20.74</v>
      </c>
      <c r="F75" s="6" t="s">
        <v>9</v>
      </c>
      <c r="G75" s="9">
        <v>3.2683</v>
      </c>
      <c r="H75" s="60">
        <f t="shared" si="48"/>
        <v>67.784541999999988</v>
      </c>
      <c r="I75" s="9">
        <f t="shared" si="37"/>
        <v>83</v>
      </c>
      <c r="J75" s="30">
        <v>3.32E-2</v>
      </c>
      <c r="K75" s="30">
        <f t="shared" si="50"/>
        <v>0.68856799999999996</v>
      </c>
      <c r="L75" s="60">
        <f t="shared" si="51"/>
        <v>57.151143999999995</v>
      </c>
      <c r="M75" s="64">
        <f t="shared" si="52"/>
        <v>124.93568599999998</v>
      </c>
      <c r="N75" s="132"/>
    </row>
    <row r="76" spans="1:14" x14ac:dyDescent="0.25">
      <c r="A76" s="34"/>
      <c r="B76" s="27" t="s">
        <v>185</v>
      </c>
      <c r="C76" s="100">
        <f>ROUNDUP(C75*4%,0)</f>
        <v>1</v>
      </c>
      <c r="D76" s="1">
        <v>0</v>
      </c>
      <c r="E76" s="107">
        <f t="shared" si="53"/>
        <v>1</v>
      </c>
      <c r="F76" s="6" t="s">
        <v>10</v>
      </c>
      <c r="G76" s="9">
        <v>0</v>
      </c>
      <c r="H76" s="60">
        <f>G76*E76</f>
        <v>0</v>
      </c>
      <c r="I76" s="9">
        <f>$I$5</f>
        <v>83</v>
      </c>
      <c r="J76" s="30">
        <v>0.1376</v>
      </c>
      <c r="K76" s="30">
        <f>J76*E76</f>
        <v>0.1376</v>
      </c>
      <c r="L76" s="60">
        <f>K76*I76</f>
        <v>11.4208</v>
      </c>
      <c r="M76" s="64">
        <f>L76+H76</f>
        <v>11.4208</v>
      </c>
      <c r="N76" s="132"/>
    </row>
    <row r="77" spans="1:14" x14ac:dyDescent="0.25">
      <c r="A77" s="34"/>
      <c r="B77" s="27" t="s">
        <v>170</v>
      </c>
      <c r="C77" s="100">
        <f>ROUNDUP(C75/9.2,0)</f>
        <v>3</v>
      </c>
      <c r="D77" s="1">
        <v>0</v>
      </c>
      <c r="E77" s="107">
        <f t="shared" si="53"/>
        <v>3</v>
      </c>
      <c r="F77" s="6" t="s">
        <v>10</v>
      </c>
      <c r="G77" s="9">
        <v>1.6211000000000002</v>
      </c>
      <c r="H77" s="60">
        <f>G77*E77</f>
        <v>4.8633000000000006</v>
      </c>
      <c r="I77" s="9">
        <f>$I$5</f>
        <v>83</v>
      </c>
      <c r="J77" s="30">
        <v>6.5599999999999992E-2</v>
      </c>
      <c r="K77" s="30">
        <f>J77*E77</f>
        <v>0.19679999999999997</v>
      </c>
      <c r="L77" s="60">
        <f>K77*I77</f>
        <v>16.334399999999999</v>
      </c>
      <c r="M77" s="64">
        <f>L77+H77</f>
        <v>21.197699999999998</v>
      </c>
      <c r="N77" s="132"/>
    </row>
    <row r="78" spans="1:14" x14ac:dyDescent="0.25">
      <c r="A78" s="34"/>
      <c r="B78" s="27" t="s">
        <v>171</v>
      </c>
      <c r="C78" s="100">
        <f>ROUNDUP(C75*4%,0)</f>
        <v>1</v>
      </c>
      <c r="D78" s="1">
        <v>0</v>
      </c>
      <c r="E78" s="107">
        <f t="shared" si="53"/>
        <v>1</v>
      </c>
      <c r="F78" s="6" t="s">
        <v>10</v>
      </c>
      <c r="G78" s="9">
        <v>4.8197999999999999</v>
      </c>
      <c r="H78" s="60">
        <f>G78*E78</f>
        <v>4.8197999999999999</v>
      </c>
      <c r="I78" s="9">
        <f>$I$5</f>
        <v>83</v>
      </c>
      <c r="J78" s="30">
        <v>7.3599999999999999E-2</v>
      </c>
      <c r="K78" s="30">
        <f>J78*E78</f>
        <v>7.3599999999999999E-2</v>
      </c>
      <c r="L78" s="60">
        <f>K78*I78</f>
        <v>6.1087999999999996</v>
      </c>
      <c r="M78" s="64">
        <f>L78+H78</f>
        <v>10.928599999999999</v>
      </c>
      <c r="N78" s="132"/>
    </row>
    <row r="79" spans="1:14" x14ac:dyDescent="0.25">
      <c r="A79" s="34"/>
      <c r="B79" s="27" t="s">
        <v>186</v>
      </c>
      <c r="C79" s="100">
        <f>ROUNDUP(C75*4%,0)</f>
        <v>1</v>
      </c>
      <c r="D79" s="1">
        <v>0</v>
      </c>
      <c r="E79" s="107">
        <f t="shared" si="53"/>
        <v>1</v>
      </c>
      <c r="F79" s="6" t="s">
        <v>10</v>
      </c>
      <c r="G79" s="9">
        <v>55.47</v>
      </c>
      <c r="H79" s="60">
        <f>G79*E79</f>
        <v>55.47</v>
      </c>
      <c r="I79" s="9">
        <f>$I$5</f>
        <v>83</v>
      </c>
      <c r="J79" s="30">
        <v>0.33600000000000002</v>
      </c>
      <c r="K79" s="30">
        <f>J79*E79</f>
        <v>0.33600000000000002</v>
      </c>
      <c r="L79" s="60">
        <f>K79*I79</f>
        <v>27.888000000000002</v>
      </c>
      <c r="M79" s="64">
        <f>L79+H79</f>
        <v>83.358000000000004</v>
      </c>
      <c r="N79" s="132"/>
    </row>
    <row r="80" spans="1:14" x14ac:dyDescent="0.25">
      <c r="A80" s="34"/>
      <c r="B80" s="27" t="s">
        <v>180</v>
      </c>
      <c r="C80" s="100">
        <f>ROUNDUP(C75*4%,0)</f>
        <v>1</v>
      </c>
      <c r="D80" s="1">
        <v>0</v>
      </c>
      <c r="E80" s="107">
        <f t="shared" si="53"/>
        <v>1</v>
      </c>
      <c r="F80" s="6" t="s">
        <v>10</v>
      </c>
      <c r="G80" s="9">
        <v>13.82</v>
      </c>
      <c r="H80" s="60">
        <f>G80*E80</f>
        <v>13.82</v>
      </c>
      <c r="I80" s="9">
        <f>$I$5</f>
        <v>83</v>
      </c>
      <c r="J80" s="30">
        <v>4.8000000000000001E-2</v>
      </c>
      <c r="K80" s="30">
        <f>J80*E80</f>
        <v>4.8000000000000001E-2</v>
      </c>
      <c r="L80" s="60">
        <f>K80*I80</f>
        <v>3.984</v>
      </c>
      <c r="M80" s="64">
        <f>L80+H80</f>
        <v>17.804000000000002</v>
      </c>
      <c r="N80" s="132"/>
    </row>
    <row r="81" spans="1:14" ht="15" customHeight="1" x14ac:dyDescent="0.25">
      <c r="A81" s="34">
        <v>13</v>
      </c>
      <c r="B81" s="27" t="s">
        <v>187</v>
      </c>
      <c r="C81" s="99">
        <v>19.850000000000001</v>
      </c>
      <c r="D81" s="1">
        <v>0</v>
      </c>
      <c r="E81" s="107">
        <f t="shared" ref="E81" si="54">C81+(C81*D81)</f>
        <v>19.850000000000001</v>
      </c>
      <c r="F81" s="6" t="s">
        <v>9</v>
      </c>
      <c r="G81" s="9">
        <v>0.68630000000000002</v>
      </c>
      <c r="H81" s="60">
        <f t="shared" si="48"/>
        <v>13.623055000000001</v>
      </c>
      <c r="I81" s="9">
        <f t="shared" si="37"/>
        <v>83</v>
      </c>
      <c r="J81" s="30">
        <v>2.2239999999999999E-2</v>
      </c>
      <c r="K81" s="30">
        <f t="shared" si="50"/>
        <v>0.44146400000000002</v>
      </c>
      <c r="L81" s="60">
        <f t="shared" si="51"/>
        <v>36.641511999999999</v>
      </c>
      <c r="M81" s="64">
        <f t="shared" si="52"/>
        <v>50.264567</v>
      </c>
      <c r="N81" s="132"/>
    </row>
    <row r="82" spans="1:14" x14ac:dyDescent="0.25">
      <c r="A82" s="34"/>
      <c r="B82" s="27" t="s">
        <v>188</v>
      </c>
      <c r="C82" s="99">
        <f>ROUNDUP(C81*8%,0)</f>
        <v>2</v>
      </c>
      <c r="D82" s="1">
        <v>0</v>
      </c>
      <c r="E82" s="107">
        <f>C82+(C82*D82)</f>
        <v>2</v>
      </c>
      <c r="F82" s="6" t="s">
        <v>10</v>
      </c>
      <c r="G82" s="9">
        <v>1.0265</v>
      </c>
      <c r="H82" s="60">
        <f>G82*E82</f>
        <v>2.0529999999999999</v>
      </c>
      <c r="I82" s="9">
        <f>$I$5</f>
        <v>83</v>
      </c>
      <c r="J82" s="30">
        <v>6.4000000000000001E-2</v>
      </c>
      <c r="K82" s="30">
        <f>J82*E82</f>
        <v>0.128</v>
      </c>
      <c r="L82" s="60">
        <f>K82*I82</f>
        <v>10.624000000000001</v>
      </c>
      <c r="M82" s="64">
        <f>L82+H82</f>
        <v>12.677</v>
      </c>
      <c r="N82" s="132"/>
    </row>
    <row r="83" spans="1:14" x14ac:dyDescent="0.25">
      <c r="A83" s="34"/>
      <c r="B83" s="27" t="s">
        <v>189</v>
      </c>
      <c r="C83" s="99">
        <f>ROUNDUP(C81/10,0)</f>
        <v>2</v>
      </c>
      <c r="D83" s="1">
        <v>0</v>
      </c>
      <c r="E83" s="107">
        <f>C83+(C83*D83)</f>
        <v>2</v>
      </c>
      <c r="F83" s="6" t="s">
        <v>10</v>
      </c>
      <c r="G83" s="9">
        <v>1.3191999999999999</v>
      </c>
      <c r="H83" s="60">
        <f>G83*E83</f>
        <v>2.6383999999999999</v>
      </c>
      <c r="I83" s="9">
        <f>$I$5</f>
        <v>83</v>
      </c>
      <c r="J83" s="30">
        <v>2.5600000000000001E-2</v>
      </c>
      <c r="K83" s="30">
        <f>J83*E83</f>
        <v>5.1200000000000002E-2</v>
      </c>
      <c r="L83" s="60">
        <f>K83*I83</f>
        <v>4.2496</v>
      </c>
      <c r="M83" s="64">
        <f>L83+H83</f>
        <v>6.8879999999999999</v>
      </c>
      <c r="N83" s="132"/>
    </row>
    <row r="84" spans="1:14" x14ac:dyDescent="0.25">
      <c r="A84" s="34"/>
      <c r="B84" s="27" t="s">
        <v>170</v>
      </c>
      <c r="C84" s="99">
        <f>ROUNDUP(C81/9.2,0)</f>
        <v>3</v>
      </c>
      <c r="D84" s="1">
        <v>0</v>
      </c>
      <c r="E84" s="107">
        <f>C84+(C84*D84)</f>
        <v>3</v>
      </c>
      <c r="F84" s="6" t="s">
        <v>10</v>
      </c>
      <c r="G84" s="9">
        <v>1.4844999999999999</v>
      </c>
      <c r="H84" s="60">
        <f>G84*E84</f>
        <v>4.4535</v>
      </c>
      <c r="I84" s="9">
        <f>$I$5</f>
        <v>83</v>
      </c>
      <c r="J84" s="30">
        <v>6.5599999999999992E-2</v>
      </c>
      <c r="K84" s="30">
        <f>J84*E84</f>
        <v>0.19679999999999997</v>
      </c>
      <c r="L84" s="60">
        <f>K84*I84</f>
        <v>16.334399999999999</v>
      </c>
      <c r="M84" s="64">
        <f>L84+H84</f>
        <v>20.7879</v>
      </c>
      <c r="N84" s="132"/>
    </row>
    <row r="85" spans="1:14" x14ac:dyDescent="0.25">
      <c r="A85" s="34"/>
      <c r="B85" s="27" t="s">
        <v>171</v>
      </c>
      <c r="C85" s="99">
        <f>ROUNDUP(C81*4%,0)</f>
        <v>1</v>
      </c>
      <c r="D85" s="1">
        <v>0</v>
      </c>
      <c r="E85" s="107">
        <f>C85+(C85*D85)</f>
        <v>1</v>
      </c>
      <c r="F85" s="6" t="s">
        <v>10</v>
      </c>
      <c r="G85" s="9">
        <v>4.8197999999999999</v>
      </c>
      <c r="H85" s="60">
        <f>G85*E85</f>
        <v>4.8197999999999999</v>
      </c>
      <c r="I85" s="9">
        <f>$I$5</f>
        <v>83</v>
      </c>
      <c r="J85" s="30">
        <v>7.3599999999999999E-2</v>
      </c>
      <c r="K85" s="30">
        <f>J85*E85</f>
        <v>7.3599999999999999E-2</v>
      </c>
      <c r="L85" s="60">
        <f>K85*I85</f>
        <v>6.1087999999999996</v>
      </c>
      <c r="M85" s="64">
        <f>L85+H85</f>
        <v>10.928599999999999</v>
      </c>
      <c r="N85" s="132"/>
    </row>
    <row r="86" spans="1:14" ht="15.75" thickBot="1" x14ac:dyDescent="0.3">
      <c r="A86" s="34"/>
      <c r="B86" s="77"/>
      <c r="C86" s="87"/>
      <c r="D86" s="1"/>
      <c r="E86" s="67"/>
      <c r="F86" s="23"/>
      <c r="G86" s="68"/>
      <c r="H86" s="59"/>
      <c r="I86" s="69"/>
      <c r="J86" s="70"/>
      <c r="K86" s="71"/>
      <c r="L86" s="111"/>
      <c r="M86" s="61"/>
      <c r="N86" s="127"/>
    </row>
    <row r="87" spans="1:14" ht="20.100000000000001" customHeight="1" thickBot="1" x14ac:dyDescent="0.3">
      <c r="A87" s="281" t="s">
        <v>66</v>
      </c>
      <c r="B87" s="282"/>
      <c r="C87" s="102"/>
      <c r="D87" s="1"/>
      <c r="E87" s="2"/>
      <c r="F87" s="3"/>
      <c r="G87" s="11"/>
      <c r="H87" s="59"/>
      <c r="I87" s="5"/>
      <c r="J87" s="4"/>
      <c r="K87" s="4"/>
      <c r="L87" s="111"/>
      <c r="M87" s="62"/>
      <c r="N87" s="84"/>
    </row>
    <row r="88" spans="1:14" ht="15" customHeight="1" x14ac:dyDescent="0.25">
      <c r="A88" s="34">
        <v>1</v>
      </c>
      <c r="B88" s="27" t="s">
        <v>225</v>
      </c>
      <c r="C88" s="100">
        <v>60</v>
      </c>
      <c r="D88" s="1">
        <v>0</v>
      </c>
      <c r="E88" s="107">
        <f>C88+(C88*D88)</f>
        <v>60</v>
      </c>
      <c r="F88" s="6" t="s">
        <v>9</v>
      </c>
      <c r="G88" s="9">
        <v>1.07294</v>
      </c>
      <c r="H88" s="60">
        <f t="shared" ref="H88:H97" si="55">G88*E88</f>
        <v>64.376400000000004</v>
      </c>
      <c r="I88" s="9">
        <f>$I$5</f>
        <v>83</v>
      </c>
      <c r="J88" s="30">
        <v>1.0199999999999999E-2</v>
      </c>
      <c r="K88" s="30">
        <f t="shared" ref="K88:K97" si="56">J88*E88</f>
        <v>0.61199999999999999</v>
      </c>
      <c r="L88" s="60">
        <f t="shared" ref="L88:L97" si="57">K88*I88</f>
        <v>50.795999999999999</v>
      </c>
      <c r="M88" s="64">
        <f t="shared" ref="M88:M97" si="58">H88+L88</f>
        <v>115.17240000000001</v>
      </c>
      <c r="N88" s="132"/>
    </row>
    <row r="89" spans="1:14" ht="15" customHeight="1" x14ac:dyDescent="0.25">
      <c r="A89" s="34">
        <v>2</v>
      </c>
      <c r="B89" s="27" t="s">
        <v>218</v>
      </c>
      <c r="C89" s="100">
        <v>272.01</v>
      </c>
      <c r="D89" s="1">
        <v>0</v>
      </c>
      <c r="E89" s="107">
        <f>C89+(C89*D89)</f>
        <v>272.01</v>
      </c>
      <c r="F89" s="6" t="s">
        <v>9</v>
      </c>
      <c r="G89" s="9">
        <v>0.97540000000000004</v>
      </c>
      <c r="H89" s="60">
        <f t="shared" si="55"/>
        <v>265.31855400000001</v>
      </c>
      <c r="I89" s="9">
        <f t="shared" ref="I89:I99" si="59">$I$5</f>
        <v>83</v>
      </c>
      <c r="J89" s="30">
        <v>8.1599999999999989E-3</v>
      </c>
      <c r="K89" s="30">
        <f t="shared" si="56"/>
        <v>2.2196015999999994</v>
      </c>
      <c r="L89" s="60">
        <f t="shared" si="57"/>
        <v>184.22693279999996</v>
      </c>
      <c r="M89" s="64">
        <f t="shared" si="58"/>
        <v>449.54548679999994</v>
      </c>
      <c r="N89" s="132"/>
    </row>
    <row r="90" spans="1:14" ht="15" customHeight="1" x14ac:dyDescent="0.25">
      <c r="A90" s="34">
        <v>3</v>
      </c>
      <c r="B90" s="27" t="s">
        <v>226</v>
      </c>
      <c r="C90" s="99">
        <v>20.36</v>
      </c>
      <c r="D90" s="1">
        <v>0</v>
      </c>
      <c r="E90" s="107">
        <f t="shared" ref="E90" si="60">C90+(C90*D90)</f>
        <v>20.36</v>
      </c>
      <c r="F90" s="6" t="s">
        <v>9</v>
      </c>
      <c r="G90" s="9">
        <v>0.45622500000000005</v>
      </c>
      <c r="H90" s="60">
        <f t="shared" si="55"/>
        <v>9.2887409999999999</v>
      </c>
      <c r="I90" s="9">
        <f t="shared" si="59"/>
        <v>83</v>
      </c>
      <c r="J90" s="30">
        <v>7.0000000000000001E-3</v>
      </c>
      <c r="K90" s="30">
        <f t="shared" si="56"/>
        <v>0.14252000000000001</v>
      </c>
      <c r="L90" s="60">
        <f t="shared" si="57"/>
        <v>11.82916</v>
      </c>
      <c r="M90" s="64">
        <f t="shared" si="58"/>
        <v>21.117901</v>
      </c>
      <c r="N90" s="132"/>
    </row>
    <row r="91" spans="1:14" ht="15" customHeight="1" x14ac:dyDescent="0.25">
      <c r="A91" s="34">
        <v>4</v>
      </c>
      <c r="B91" s="27" t="s">
        <v>219</v>
      </c>
      <c r="C91" s="100">
        <v>1418.13</v>
      </c>
      <c r="D91" s="1">
        <v>0</v>
      </c>
      <c r="E91" s="107">
        <f>C91+(C91*D91)</f>
        <v>1418.13</v>
      </c>
      <c r="F91" s="6" t="s">
        <v>9</v>
      </c>
      <c r="G91" s="9">
        <v>0.41475000000000001</v>
      </c>
      <c r="H91" s="60">
        <f t="shared" si="55"/>
        <v>588.16941750000001</v>
      </c>
      <c r="I91" s="9">
        <f t="shared" si="59"/>
        <v>83</v>
      </c>
      <c r="J91" s="30">
        <v>5.6000000000000008E-3</v>
      </c>
      <c r="K91" s="30">
        <f t="shared" si="56"/>
        <v>7.9415280000000017</v>
      </c>
      <c r="L91" s="60">
        <f t="shared" si="57"/>
        <v>659.14682400000015</v>
      </c>
      <c r="M91" s="64">
        <f t="shared" si="58"/>
        <v>1247.3162415000002</v>
      </c>
      <c r="N91" s="132"/>
    </row>
    <row r="92" spans="1:14" ht="15" customHeight="1" x14ac:dyDescent="0.25">
      <c r="A92" s="34">
        <v>5</v>
      </c>
      <c r="B92" s="27" t="s">
        <v>227</v>
      </c>
      <c r="C92" s="99">
        <v>120.36</v>
      </c>
      <c r="D92" s="1">
        <v>0</v>
      </c>
      <c r="E92" s="107">
        <f t="shared" ref="E92:E94" si="61">C92+(C92*D92)</f>
        <v>120.36</v>
      </c>
      <c r="F92" s="6" t="s">
        <v>9</v>
      </c>
      <c r="G92" s="9">
        <v>0.27087500000000003</v>
      </c>
      <c r="H92" s="60">
        <f t="shared" si="55"/>
        <v>32.602515000000004</v>
      </c>
      <c r="I92" s="9">
        <f t="shared" si="59"/>
        <v>83</v>
      </c>
      <c r="J92" s="30">
        <v>5.6500000000000005E-3</v>
      </c>
      <c r="K92" s="30">
        <f t="shared" si="56"/>
        <v>0.68003400000000003</v>
      </c>
      <c r="L92" s="60">
        <f t="shared" si="57"/>
        <v>56.442822</v>
      </c>
      <c r="M92" s="64">
        <f t="shared" si="58"/>
        <v>89.045337000000004</v>
      </c>
      <c r="N92" s="132"/>
    </row>
    <row r="93" spans="1:14" ht="15" customHeight="1" x14ac:dyDescent="0.25">
      <c r="A93" s="34">
        <v>6</v>
      </c>
      <c r="B93" s="27" t="s">
        <v>220</v>
      </c>
      <c r="C93" s="99">
        <v>3555.8100000000004</v>
      </c>
      <c r="D93" s="1">
        <v>0</v>
      </c>
      <c r="E93" s="107">
        <f t="shared" si="61"/>
        <v>3555.8100000000004</v>
      </c>
      <c r="F93" s="6" t="s">
        <v>9</v>
      </c>
      <c r="G93" s="9">
        <v>0.24625</v>
      </c>
      <c r="H93" s="60">
        <f t="shared" si="55"/>
        <v>875.61821250000014</v>
      </c>
      <c r="I93" s="9">
        <f t="shared" si="59"/>
        <v>83</v>
      </c>
      <c r="J93" s="30">
        <v>4.5200000000000006E-3</v>
      </c>
      <c r="K93" s="30">
        <f t="shared" si="56"/>
        <v>16.072261200000003</v>
      </c>
      <c r="L93" s="60">
        <f t="shared" si="57"/>
        <v>1333.9976796000003</v>
      </c>
      <c r="M93" s="64">
        <f t="shared" si="58"/>
        <v>2209.6158921000006</v>
      </c>
      <c r="N93" s="132"/>
    </row>
    <row r="94" spans="1:14" ht="15" customHeight="1" x14ac:dyDescent="0.25">
      <c r="A94" s="34">
        <v>7</v>
      </c>
      <c r="B94" s="27" t="s">
        <v>228</v>
      </c>
      <c r="C94" s="99">
        <v>408.72</v>
      </c>
      <c r="D94" s="1">
        <v>0</v>
      </c>
      <c r="E94" s="107">
        <f t="shared" si="61"/>
        <v>408.72</v>
      </c>
      <c r="F94" s="6" t="s">
        <v>9</v>
      </c>
      <c r="G94" s="9">
        <v>0.25293400000000005</v>
      </c>
      <c r="H94" s="60">
        <f t="shared" si="55"/>
        <v>103.37918448000002</v>
      </c>
      <c r="I94" s="9">
        <f t="shared" si="59"/>
        <v>83</v>
      </c>
      <c r="J94" s="30">
        <v>5.1500000000000001E-3</v>
      </c>
      <c r="K94" s="30">
        <f t="shared" si="56"/>
        <v>2.104908</v>
      </c>
      <c r="L94" s="60">
        <f t="shared" si="57"/>
        <v>174.70736400000001</v>
      </c>
      <c r="M94" s="64">
        <f t="shared" si="58"/>
        <v>278.08654848000003</v>
      </c>
      <c r="N94" s="132"/>
    </row>
    <row r="95" spans="1:14" ht="15" customHeight="1" x14ac:dyDescent="0.25">
      <c r="A95" s="34">
        <v>8</v>
      </c>
      <c r="B95" s="27" t="s">
        <v>212</v>
      </c>
      <c r="C95" s="100">
        <v>20709.409999999996</v>
      </c>
      <c r="D95" s="1">
        <v>0</v>
      </c>
      <c r="E95" s="107">
        <f>C95+(C95*D95)</f>
        <v>20709.409999999996</v>
      </c>
      <c r="F95" s="6" t="s">
        <v>9</v>
      </c>
      <c r="G95" s="9">
        <v>0.22994000000000001</v>
      </c>
      <c r="H95" s="60">
        <f t="shared" si="55"/>
        <v>4761.9217353999993</v>
      </c>
      <c r="I95" s="9">
        <f t="shared" si="59"/>
        <v>83</v>
      </c>
      <c r="J95" s="30">
        <v>4.1200000000000004E-3</v>
      </c>
      <c r="K95" s="30">
        <f t="shared" si="56"/>
        <v>85.322769199999996</v>
      </c>
      <c r="L95" s="60">
        <f t="shared" si="57"/>
        <v>7081.7898435999996</v>
      </c>
      <c r="M95" s="64">
        <f t="shared" si="58"/>
        <v>11843.711578999999</v>
      </c>
      <c r="N95" s="132"/>
    </row>
    <row r="96" spans="1:14" s="149" customFormat="1" ht="15" customHeight="1" x14ac:dyDescent="0.25">
      <c r="A96" s="181">
        <v>9</v>
      </c>
      <c r="B96" s="194" t="s">
        <v>84</v>
      </c>
      <c r="C96" s="198">
        <v>5.23</v>
      </c>
      <c r="D96" s="183">
        <v>0</v>
      </c>
      <c r="E96" s="196">
        <f t="shared" ref="E96:E97" si="62">C96+(C96*D96)</f>
        <v>5.23</v>
      </c>
      <c r="F96" s="192" t="s">
        <v>9</v>
      </c>
      <c r="G96" s="56">
        <v>1.35</v>
      </c>
      <c r="H96" s="186">
        <f t="shared" si="55"/>
        <v>7.0605000000000011</v>
      </c>
      <c r="I96" s="56">
        <f t="shared" si="59"/>
        <v>83</v>
      </c>
      <c r="J96" s="187">
        <v>1.2E-2</v>
      </c>
      <c r="K96" s="187">
        <f t="shared" si="56"/>
        <v>6.276000000000001E-2</v>
      </c>
      <c r="L96" s="186">
        <f t="shared" si="57"/>
        <v>5.209080000000001</v>
      </c>
      <c r="M96" s="188">
        <f t="shared" si="58"/>
        <v>12.269580000000001</v>
      </c>
      <c r="N96" s="197"/>
    </row>
    <row r="97" spans="1:14" s="149" customFormat="1" ht="15" customHeight="1" x14ac:dyDescent="0.25">
      <c r="A97" s="181">
        <v>10</v>
      </c>
      <c r="B97" s="194" t="s">
        <v>85</v>
      </c>
      <c r="C97" s="198">
        <v>6.73</v>
      </c>
      <c r="D97" s="183">
        <v>0</v>
      </c>
      <c r="E97" s="196">
        <f t="shared" si="62"/>
        <v>6.73</v>
      </c>
      <c r="F97" s="192" t="s">
        <v>9</v>
      </c>
      <c r="G97" s="56">
        <v>1.57</v>
      </c>
      <c r="H97" s="186">
        <f t="shared" si="55"/>
        <v>10.5661</v>
      </c>
      <c r="I97" s="56">
        <f t="shared" si="59"/>
        <v>83</v>
      </c>
      <c r="J97" s="187">
        <v>1.4999999999999999E-2</v>
      </c>
      <c r="K97" s="187">
        <f t="shared" si="56"/>
        <v>0.10095</v>
      </c>
      <c r="L97" s="186">
        <f t="shared" si="57"/>
        <v>8.3788499999999999</v>
      </c>
      <c r="M97" s="188">
        <f t="shared" si="58"/>
        <v>18.944949999999999</v>
      </c>
      <c r="N97" s="197"/>
    </row>
    <row r="98" spans="1:14" s="149" customFormat="1" ht="15" customHeight="1" x14ac:dyDescent="0.25">
      <c r="A98" s="181">
        <v>11</v>
      </c>
      <c r="B98" s="194" t="s">
        <v>86</v>
      </c>
      <c r="C98" s="195">
        <v>34.83</v>
      </c>
      <c r="D98" s="183">
        <v>0</v>
      </c>
      <c r="E98" s="196">
        <f>C98+(C98*D98)</f>
        <v>34.83</v>
      </c>
      <c r="F98" s="192" t="s">
        <v>9</v>
      </c>
      <c r="G98" s="56">
        <v>9.25</v>
      </c>
      <c r="H98" s="186">
        <f t="shared" ref="H98:H99" si="63">G98*E98</f>
        <v>322.17750000000001</v>
      </c>
      <c r="I98" s="56">
        <f>$I$5</f>
        <v>83</v>
      </c>
      <c r="J98" s="187">
        <v>0.02</v>
      </c>
      <c r="K98" s="187">
        <f t="shared" ref="K98:K99" si="64">J98*E98</f>
        <v>0.6966</v>
      </c>
      <c r="L98" s="186">
        <f t="shared" ref="L98:L99" si="65">K98*I98</f>
        <v>57.817799999999998</v>
      </c>
      <c r="M98" s="188">
        <f t="shared" ref="M98:M99" si="66">H98+L98</f>
        <v>379.99529999999999</v>
      </c>
      <c r="N98" s="197"/>
    </row>
    <row r="99" spans="1:14" s="149" customFormat="1" ht="15" customHeight="1" x14ac:dyDescent="0.25">
      <c r="A99" s="181">
        <v>12</v>
      </c>
      <c r="B99" s="194" t="s">
        <v>87</v>
      </c>
      <c r="C99" s="195">
        <v>45</v>
      </c>
      <c r="D99" s="183">
        <v>0</v>
      </c>
      <c r="E99" s="196">
        <f>C99+(C99*D99)</f>
        <v>45</v>
      </c>
      <c r="F99" s="192" t="s">
        <v>9</v>
      </c>
      <c r="G99" s="56">
        <v>5.28</v>
      </c>
      <c r="H99" s="186">
        <f t="shared" si="63"/>
        <v>237.60000000000002</v>
      </c>
      <c r="I99" s="56">
        <f t="shared" si="59"/>
        <v>83</v>
      </c>
      <c r="J99" s="187">
        <v>1.4999999999999999E-2</v>
      </c>
      <c r="K99" s="187">
        <f t="shared" si="64"/>
        <v>0.67499999999999993</v>
      </c>
      <c r="L99" s="186">
        <f t="shared" si="65"/>
        <v>56.024999999999991</v>
      </c>
      <c r="M99" s="188">
        <f t="shared" si="66"/>
        <v>293.625</v>
      </c>
      <c r="N99" s="197"/>
    </row>
    <row r="100" spans="1:14" ht="15.75" thickBot="1" x14ac:dyDescent="0.3">
      <c r="A100" s="34"/>
      <c r="B100" s="77"/>
      <c r="C100" s="87"/>
      <c r="D100" s="1"/>
      <c r="E100" s="67"/>
      <c r="F100" s="23"/>
      <c r="G100" s="68"/>
      <c r="H100" s="59"/>
      <c r="I100" s="69"/>
      <c r="J100" s="70"/>
      <c r="K100" s="71"/>
      <c r="L100" s="111"/>
      <c r="M100" s="61"/>
      <c r="N100" s="127"/>
    </row>
    <row r="101" spans="1:14" s="130" customFormat="1" ht="16.5" thickBot="1" x14ac:dyDescent="0.3">
      <c r="A101" s="72"/>
      <c r="B101" s="128"/>
      <c r="C101" s="92"/>
      <c r="D101" s="73"/>
      <c r="E101" s="288" t="s">
        <v>40</v>
      </c>
      <c r="F101" s="289"/>
      <c r="G101" s="179">
        <f>SUM(H36:H99)</f>
        <v>25538.506923880006</v>
      </c>
      <c r="H101" s="290" t="s">
        <v>41</v>
      </c>
      <c r="I101" s="291"/>
      <c r="J101" s="80">
        <f>SUM(L36:L99)</f>
        <v>42561.588260000011</v>
      </c>
      <c r="K101" s="164"/>
      <c r="L101" s="116"/>
      <c r="M101" s="74"/>
      <c r="N101" s="129">
        <f>SUM(M36:M99)</f>
        <v>68100.095183879996</v>
      </c>
    </row>
    <row r="102" spans="1:14" x14ac:dyDescent="0.25">
      <c r="A102" s="34"/>
      <c r="B102" s="14"/>
      <c r="C102" s="91"/>
      <c r="D102" s="1"/>
      <c r="E102" s="2"/>
      <c r="F102" s="3"/>
      <c r="G102" s="11"/>
      <c r="H102" s="59"/>
      <c r="I102" s="5"/>
      <c r="J102" s="4"/>
      <c r="K102" s="4"/>
      <c r="L102" s="111"/>
      <c r="M102" s="62"/>
      <c r="N102" s="84"/>
    </row>
    <row r="103" spans="1:14" ht="15.75" thickBot="1" x14ac:dyDescent="0.3">
      <c r="A103" s="131"/>
      <c r="B103" s="10"/>
      <c r="C103" s="93"/>
      <c r="D103" s="21"/>
      <c r="E103" s="22"/>
      <c r="F103" s="23"/>
      <c r="G103" s="11"/>
      <c r="H103" s="111"/>
      <c r="I103" s="5"/>
      <c r="J103" s="4"/>
      <c r="K103" s="79"/>
      <c r="L103" s="111"/>
      <c r="M103" s="62"/>
      <c r="N103" s="84"/>
    </row>
    <row r="104" spans="1:14" ht="30" customHeight="1" thickBot="1" x14ac:dyDescent="0.3">
      <c r="A104" s="292" t="s">
        <v>19</v>
      </c>
      <c r="B104" s="274"/>
      <c r="C104" s="274"/>
      <c r="D104" s="274"/>
      <c r="E104" s="274"/>
      <c r="F104" s="275"/>
      <c r="G104" s="20"/>
      <c r="H104" s="111"/>
      <c r="I104" s="5"/>
      <c r="J104" s="4"/>
      <c r="K104" s="4"/>
      <c r="L104" s="111"/>
      <c r="M104" s="62"/>
      <c r="N104" s="84"/>
    </row>
    <row r="105" spans="1:14" ht="20.100000000000001" customHeight="1" thickBot="1" x14ac:dyDescent="0.3">
      <c r="A105" s="281" t="s">
        <v>16</v>
      </c>
      <c r="B105" s="282" t="s">
        <v>16</v>
      </c>
      <c r="C105" s="94"/>
      <c r="D105" s="1"/>
      <c r="E105" s="2"/>
      <c r="F105" s="3"/>
      <c r="G105" s="11"/>
      <c r="H105" s="59"/>
      <c r="I105" s="5"/>
      <c r="J105" s="4"/>
      <c r="K105" s="4"/>
      <c r="L105" s="111"/>
      <c r="M105" s="62"/>
      <c r="N105" s="84"/>
    </row>
    <row r="106" spans="1:14" s="149" customFormat="1" ht="15" customHeight="1" x14ac:dyDescent="0.25">
      <c r="A106" s="181">
        <v>1</v>
      </c>
      <c r="B106" s="49" t="s">
        <v>88</v>
      </c>
      <c r="C106" s="191">
        <v>1</v>
      </c>
      <c r="D106" s="183">
        <v>0</v>
      </c>
      <c r="E106" s="184">
        <f t="shared" ref="E106:E142" si="67">C106+(C106*D106)</f>
        <v>1</v>
      </c>
      <c r="F106" s="192" t="s">
        <v>10</v>
      </c>
      <c r="G106" s="199">
        <v>19.68</v>
      </c>
      <c r="H106" s="200">
        <f t="shared" ref="H106:H111" si="68">G106*E106</f>
        <v>19.68</v>
      </c>
      <c r="I106" s="56">
        <f t="shared" ref="I106:I176" si="69">$I$5</f>
        <v>83</v>
      </c>
      <c r="J106" s="52">
        <v>0.16</v>
      </c>
      <c r="K106" s="201">
        <f t="shared" ref="K106:K111" si="70">J106*E106</f>
        <v>0.16</v>
      </c>
      <c r="L106" s="186">
        <f t="shared" ref="L106:L142" si="71">K106*I106</f>
        <v>13.280000000000001</v>
      </c>
      <c r="M106" s="188">
        <f t="shared" ref="M106:M169" si="72">H106+L106</f>
        <v>32.96</v>
      </c>
      <c r="N106" s="189"/>
    </row>
    <row r="107" spans="1:14" x14ac:dyDescent="0.25">
      <c r="A107" s="34"/>
      <c r="B107" s="157" t="s">
        <v>190</v>
      </c>
      <c r="C107" s="158">
        <f>C106</f>
        <v>1</v>
      </c>
      <c r="D107" s="183">
        <v>0</v>
      </c>
      <c r="E107" s="29">
        <f>C107+(C107*D107)</f>
        <v>1</v>
      </c>
      <c r="F107" s="6" t="s">
        <v>10</v>
      </c>
      <c r="G107" s="160">
        <v>7.3449999999999998</v>
      </c>
      <c r="H107" s="167">
        <f t="shared" si="68"/>
        <v>7.3449999999999998</v>
      </c>
      <c r="I107" s="9">
        <f>$I$5</f>
        <v>83</v>
      </c>
      <c r="J107" s="162">
        <v>0.18400000000000002</v>
      </c>
      <c r="K107" s="163">
        <f t="shared" si="70"/>
        <v>0.18400000000000002</v>
      </c>
      <c r="L107" s="167">
        <f>K107*I107</f>
        <v>15.272000000000002</v>
      </c>
      <c r="M107" s="188">
        <f t="shared" si="72"/>
        <v>22.617000000000001</v>
      </c>
      <c r="N107" s="126"/>
    </row>
    <row r="108" spans="1:14" x14ac:dyDescent="0.25">
      <c r="A108" s="34"/>
      <c r="B108" s="157" t="s">
        <v>191</v>
      </c>
      <c r="C108" s="158">
        <f>C106</f>
        <v>1</v>
      </c>
      <c r="D108" s="183">
        <v>0</v>
      </c>
      <c r="E108" s="29">
        <f>C108+(C108*D108)</f>
        <v>1</v>
      </c>
      <c r="F108" s="6" t="s">
        <v>10</v>
      </c>
      <c r="G108" s="160">
        <v>4.6881000000000004</v>
      </c>
      <c r="H108" s="167">
        <f t="shared" si="68"/>
        <v>4.6881000000000004</v>
      </c>
      <c r="I108" s="9">
        <f>$I$5</f>
        <v>83</v>
      </c>
      <c r="J108" s="162">
        <v>2.0000000000000004E-2</v>
      </c>
      <c r="K108" s="163">
        <f t="shared" si="70"/>
        <v>2.0000000000000004E-2</v>
      </c>
      <c r="L108" s="167">
        <f>K108*I108</f>
        <v>1.6600000000000004</v>
      </c>
      <c r="M108" s="188">
        <f t="shared" si="72"/>
        <v>6.3481000000000005</v>
      </c>
      <c r="N108" s="126"/>
    </row>
    <row r="109" spans="1:14" x14ac:dyDescent="0.25">
      <c r="A109" s="34"/>
      <c r="B109" s="157" t="s">
        <v>192</v>
      </c>
      <c r="C109" s="158">
        <f>C106</f>
        <v>1</v>
      </c>
      <c r="D109" s="183">
        <v>0</v>
      </c>
      <c r="E109" s="29">
        <f>C109+(C109*D109)</f>
        <v>1</v>
      </c>
      <c r="F109" s="6" t="s">
        <v>10</v>
      </c>
      <c r="G109" s="160">
        <v>4.0286</v>
      </c>
      <c r="H109" s="167">
        <f t="shared" si="68"/>
        <v>4.0286</v>
      </c>
      <c r="I109" s="9">
        <f>$I$5</f>
        <v>83</v>
      </c>
      <c r="J109" s="162">
        <v>2.4E-2</v>
      </c>
      <c r="K109" s="163">
        <f t="shared" si="70"/>
        <v>2.4E-2</v>
      </c>
      <c r="L109" s="167">
        <f>K109*I109</f>
        <v>1.992</v>
      </c>
      <c r="M109" s="188">
        <f t="shared" si="72"/>
        <v>6.0206</v>
      </c>
      <c r="N109" s="126"/>
    </row>
    <row r="110" spans="1:14" x14ac:dyDescent="0.25">
      <c r="A110" s="34"/>
      <c r="B110" s="157" t="s">
        <v>193</v>
      </c>
      <c r="C110" s="158">
        <f>C106*2</f>
        <v>2</v>
      </c>
      <c r="D110" s="183">
        <v>0</v>
      </c>
      <c r="E110" s="29">
        <f>C110+(C110*D110)</f>
        <v>2</v>
      </c>
      <c r="F110" s="6" t="s">
        <v>10</v>
      </c>
      <c r="G110" s="160">
        <v>9.0899999999999995E-2</v>
      </c>
      <c r="H110" s="167">
        <f t="shared" si="68"/>
        <v>0.18179999999999999</v>
      </c>
      <c r="I110" s="9">
        <f>$I$5</f>
        <v>83</v>
      </c>
      <c r="J110" s="162">
        <v>2.24E-2</v>
      </c>
      <c r="K110" s="163">
        <f t="shared" si="70"/>
        <v>4.48E-2</v>
      </c>
      <c r="L110" s="167">
        <f>K110*I110</f>
        <v>3.7183999999999999</v>
      </c>
      <c r="M110" s="188">
        <f t="shared" si="72"/>
        <v>3.9001999999999999</v>
      </c>
      <c r="N110" s="126"/>
    </row>
    <row r="111" spans="1:14" x14ac:dyDescent="0.25">
      <c r="A111" s="34"/>
      <c r="B111" s="157" t="s">
        <v>194</v>
      </c>
      <c r="C111" s="158">
        <f>C106</f>
        <v>1</v>
      </c>
      <c r="D111" s="183">
        <v>0</v>
      </c>
      <c r="E111" s="29">
        <f>C111+(C111*D111)</f>
        <v>1</v>
      </c>
      <c r="F111" s="6" t="s">
        <v>10</v>
      </c>
      <c r="G111" s="160">
        <v>0.53239999999999998</v>
      </c>
      <c r="H111" s="167">
        <f t="shared" si="68"/>
        <v>0.53239999999999998</v>
      </c>
      <c r="I111" s="9">
        <f>$I$5</f>
        <v>83</v>
      </c>
      <c r="J111" s="162">
        <v>2.1600000000000005E-2</v>
      </c>
      <c r="K111" s="163">
        <f t="shared" si="70"/>
        <v>2.1600000000000005E-2</v>
      </c>
      <c r="L111" s="167">
        <f>K111*I111</f>
        <v>1.7928000000000004</v>
      </c>
      <c r="M111" s="188">
        <f t="shared" si="72"/>
        <v>2.3252000000000006</v>
      </c>
      <c r="N111" s="126"/>
    </row>
    <row r="112" spans="1:14" x14ac:dyDescent="0.25">
      <c r="A112" s="34">
        <v>2</v>
      </c>
      <c r="B112" s="157" t="s">
        <v>89</v>
      </c>
      <c r="C112" s="158">
        <v>25</v>
      </c>
      <c r="D112" s="183">
        <v>0</v>
      </c>
      <c r="E112" s="29">
        <f t="shared" si="67"/>
        <v>25</v>
      </c>
      <c r="F112" s="6" t="s">
        <v>10</v>
      </c>
      <c r="G112" s="160">
        <v>19.68</v>
      </c>
      <c r="H112" s="167">
        <f t="shared" ref="H112:H136" si="73">G112*E112</f>
        <v>492</v>
      </c>
      <c r="I112" s="9">
        <f t="shared" si="69"/>
        <v>83</v>
      </c>
      <c r="J112" s="162">
        <v>0.16</v>
      </c>
      <c r="K112" s="163">
        <f t="shared" ref="K112:K136" si="74">J112*E112</f>
        <v>4</v>
      </c>
      <c r="L112" s="167">
        <f t="shared" si="71"/>
        <v>332</v>
      </c>
      <c r="M112" s="188">
        <f t="shared" si="72"/>
        <v>824</v>
      </c>
      <c r="N112" s="126"/>
    </row>
    <row r="113" spans="1:14" x14ac:dyDescent="0.25">
      <c r="A113" s="34"/>
      <c r="B113" s="157" t="s">
        <v>190</v>
      </c>
      <c r="C113" s="158">
        <f>C112</f>
        <v>25</v>
      </c>
      <c r="D113" s="183">
        <v>0</v>
      </c>
      <c r="E113" s="29">
        <f>C113+(C113*D113)</f>
        <v>25</v>
      </c>
      <c r="F113" s="6" t="s">
        <v>10</v>
      </c>
      <c r="G113" s="160">
        <v>7.3449999999999998</v>
      </c>
      <c r="H113" s="167">
        <f>G113*E113</f>
        <v>183.625</v>
      </c>
      <c r="I113" s="9">
        <f>$I$5</f>
        <v>83</v>
      </c>
      <c r="J113" s="162">
        <v>0.18400000000000002</v>
      </c>
      <c r="K113" s="163">
        <f>J113*E113</f>
        <v>4.6000000000000005</v>
      </c>
      <c r="L113" s="167">
        <f>K113*I113</f>
        <v>381.80000000000007</v>
      </c>
      <c r="M113" s="188">
        <f t="shared" si="72"/>
        <v>565.42500000000007</v>
      </c>
      <c r="N113" s="126"/>
    </row>
    <row r="114" spans="1:14" x14ac:dyDescent="0.25">
      <c r="A114" s="34"/>
      <c r="B114" s="157" t="s">
        <v>191</v>
      </c>
      <c r="C114" s="158">
        <f>C112</f>
        <v>25</v>
      </c>
      <c r="D114" s="183">
        <v>0</v>
      </c>
      <c r="E114" s="29">
        <f>C114+(C114*D114)</f>
        <v>25</v>
      </c>
      <c r="F114" s="6" t="s">
        <v>10</v>
      </c>
      <c r="G114" s="160">
        <v>4.6881000000000004</v>
      </c>
      <c r="H114" s="167">
        <f>G114*E114</f>
        <v>117.20250000000001</v>
      </c>
      <c r="I114" s="9">
        <f>$I$5</f>
        <v>83</v>
      </c>
      <c r="J114" s="162">
        <v>2.0000000000000004E-2</v>
      </c>
      <c r="K114" s="163">
        <f>J114*E114</f>
        <v>0.50000000000000011</v>
      </c>
      <c r="L114" s="167">
        <f>K114*I114</f>
        <v>41.500000000000007</v>
      </c>
      <c r="M114" s="188">
        <f t="shared" si="72"/>
        <v>158.70250000000001</v>
      </c>
      <c r="N114" s="126"/>
    </row>
    <row r="115" spans="1:14" x14ac:dyDescent="0.25">
      <c r="A115" s="34"/>
      <c r="B115" s="157" t="s">
        <v>192</v>
      </c>
      <c r="C115" s="158">
        <f>C112</f>
        <v>25</v>
      </c>
      <c r="D115" s="183">
        <v>0</v>
      </c>
      <c r="E115" s="29">
        <f>C115+(C115*D115)</f>
        <v>25</v>
      </c>
      <c r="F115" s="6" t="s">
        <v>10</v>
      </c>
      <c r="G115" s="160">
        <v>4.0286</v>
      </c>
      <c r="H115" s="167">
        <f>G115*E115</f>
        <v>100.715</v>
      </c>
      <c r="I115" s="9">
        <f>$I$5</f>
        <v>83</v>
      </c>
      <c r="J115" s="162">
        <v>2.4E-2</v>
      </c>
      <c r="K115" s="163">
        <f>J115*E115</f>
        <v>0.6</v>
      </c>
      <c r="L115" s="167">
        <f>K115*I115</f>
        <v>49.8</v>
      </c>
      <c r="M115" s="188">
        <f t="shared" si="72"/>
        <v>150.51499999999999</v>
      </c>
      <c r="N115" s="126"/>
    </row>
    <row r="116" spans="1:14" x14ac:dyDescent="0.25">
      <c r="A116" s="34"/>
      <c r="B116" s="157" t="s">
        <v>193</v>
      </c>
      <c r="C116" s="158">
        <f>C112*2</f>
        <v>50</v>
      </c>
      <c r="D116" s="183">
        <v>0</v>
      </c>
      <c r="E116" s="29">
        <f>C116+(C116*D116)</f>
        <v>50</v>
      </c>
      <c r="F116" s="6" t="s">
        <v>10</v>
      </c>
      <c r="G116" s="160">
        <v>9.0899999999999995E-2</v>
      </c>
      <c r="H116" s="167">
        <f>G116*E116</f>
        <v>4.5449999999999999</v>
      </c>
      <c r="I116" s="9">
        <f>$I$5</f>
        <v>83</v>
      </c>
      <c r="J116" s="162">
        <v>2.24E-2</v>
      </c>
      <c r="K116" s="163">
        <f>J116*E116</f>
        <v>1.1199999999999999</v>
      </c>
      <c r="L116" s="167">
        <f>K116*I116</f>
        <v>92.96</v>
      </c>
      <c r="M116" s="188">
        <f t="shared" si="72"/>
        <v>97.504999999999995</v>
      </c>
      <c r="N116" s="126"/>
    </row>
    <row r="117" spans="1:14" x14ac:dyDescent="0.25">
      <c r="A117" s="34"/>
      <c r="B117" s="157" t="s">
        <v>194</v>
      </c>
      <c r="C117" s="158">
        <f>C112</f>
        <v>25</v>
      </c>
      <c r="D117" s="183">
        <v>0</v>
      </c>
      <c r="E117" s="29">
        <f>C117+(C117*D117)</f>
        <v>25</v>
      </c>
      <c r="F117" s="6" t="s">
        <v>10</v>
      </c>
      <c r="G117" s="160">
        <v>0.53239999999999998</v>
      </c>
      <c r="H117" s="167">
        <f>G117*E117</f>
        <v>13.309999999999999</v>
      </c>
      <c r="I117" s="9">
        <f>$I$5</f>
        <v>83</v>
      </c>
      <c r="J117" s="162">
        <v>2.1600000000000005E-2</v>
      </c>
      <c r="K117" s="163">
        <f>J117*E117</f>
        <v>0.54000000000000015</v>
      </c>
      <c r="L117" s="167">
        <f>K117*I117</f>
        <v>44.820000000000014</v>
      </c>
      <c r="M117" s="188">
        <f t="shared" si="72"/>
        <v>58.13000000000001</v>
      </c>
      <c r="N117" s="126"/>
    </row>
    <row r="118" spans="1:14" x14ac:dyDescent="0.25">
      <c r="A118" s="34">
        <v>3</v>
      </c>
      <c r="B118" s="157" t="s">
        <v>90</v>
      </c>
      <c r="C118" s="158">
        <v>3</v>
      </c>
      <c r="D118" s="183">
        <v>0</v>
      </c>
      <c r="E118" s="29">
        <f t="shared" si="67"/>
        <v>3</v>
      </c>
      <c r="F118" s="6" t="s">
        <v>10</v>
      </c>
      <c r="G118" s="160">
        <v>26.72</v>
      </c>
      <c r="H118" s="167">
        <f t="shared" si="73"/>
        <v>80.16</v>
      </c>
      <c r="I118" s="9">
        <f t="shared" si="69"/>
        <v>83</v>
      </c>
      <c r="J118" s="162">
        <v>0.2</v>
      </c>
      <c r="K118" s="163">
        <f t="shared" si="74"/>
        <v>0.60000000000000009</v>
      </c>
      <c r="L118" s="167">
        <f t="shared" si="71"/>
        <v>49.800000000000004</v>
      </c>
      <c r="M118" s="188">
        <f t="shared" si="72"/>
        <v>129.96</v>
      </c>
      <c r="N118" s="126"/>
    </row>
    <row r="119" spans="1:14" x14ac:dyDescent="0.25">
      <c r="A119" s="34"/>
      <c r="B119" s="157" t="s">
        <v>190</v>
      </c>
      <c r="C119" s="158">
        <f>C118</f>
        <v>3</v>
      </c>
      <c r="D119" s="183">
        <v>0</v>
      </c>
      <c r="E119" s="29">
        <f>C119+(C119*D119)</f>
        <v>3</v>
      </c>
      <c r="F119" s="6" t="s">
        <v>10</v>
      </c>
      <c r="G119" s="160">
        <v>7.3449999999999998</v>
      </c>
      <c r="H119" s="167">
        <f>G119*E119</f>
        <v>22.035</v>
      </c>
      <c r="I119" s="9">
        <f>$I$5</f>
        <v>83</v>
      </c>
      <c r="J119" s="162">
        <v>0.18400000000000002</v>
      </c>
      <c r="K119" s="163">
        <f>J119*E119</f>
        <v>0.55200000000000005</v>
      </c>
      <c r="L119" s="167">
        <f>K119*I119</f>
        <v>45.816000000000003</v>
      </c>
      <c r="M119" s="188">
        <f t="shared" si="72"/>
        <v>67.850999999999999</v>
      </c>
      <c r="N119" s="126"/>
    </row>
    <row r="120" spans="1:14" x14ac:dyDescent="0.25">
      <c r="A120" s="34"/>
      <c r="B120" s="157" t="s">
        <v>191</v>
      </c>
      <c r="C120" s="158">
        <f>C118</f>
        <v>3</v>
      </c>
      <c r="D120" s="183">
        <v>0</v>
      </c>
      <c r="E120" s="29">
        <f>C120+(C120*D120)</f>
        <v>3</v>
      </c>
      <c r="F120" s="6" t="s">
        <v>10</v>
      </c>
      <c r="G120" s="160">
        <v>4.6881000000000004</v>
      </c>
      <c r="H120" s="167">
        <f>G120*E120</f>
        <v>14.064300000000001</v>
      </c>
      <c r="I120" s="9">
        <f>$I$5</f>
        <v>83</v>
      </c>
      <c r="J120" s="162">
        <v>2.0000000000000004E-2</v>
      </c>
      <c r="K120" s="163">
        <f>J120*E120</f>
        <v>6.0000000000000012E-2</v>
      </c>
      <c r="L120" s="167">
        <f>K120*I120</f>
        <v>4.9800000000000013</v>
      </c>
      <c r="M120" s="188">
        <f t="shared" si="72"/>
        <v>19.044300000000003</v>
      </c>
      <c r="N120" s="126"/>
    </row>
    <row r="121" spans="1:14" x14ac:dyDescent="0.25">
      <c r="A121" s="34"/>
      <c r="B121" s="157" t="s">
        <v>192</v>
      </c>
      <c r="C121" s="158">
        <f>C118</f>
        <v>3</v>
      </c>
      <c r="D121" s="183">
        <v>0</v>
      </c>
      <c r="E121" s="29">
        <f>C121+(C121*D121)</f>
        <v>3</v>
      </c>
      <c r="F121" s="6" t="s">
        <v>10</v>
      </c>
      <c r="G121" s="160">
        <v>4.0286</v>
      </c>
      <c r="H121" s="167">
        <f>G121*E121</f>
        <v>12.085799999999999</v>
      </c>
      <c r="I121" s="9">
        <f>$I$5</f>
        <v>83</v>
      </c>
      <c r="J121" s="162">
        <v>2.4E-2</v>
      </c>
      <c r="K121" s="163">
        <f>J121*E121</f>
        <v>7.2000000000000008E-2</v>
      </c>
      <c r="L121" s="167">
        <f>K121*I121</f>
        <v>5.9760000000000009</v>
      </c>
      <c r="M121" s="188">
        <f t="shared" si="72"/>
        <v>18.061799999999998</v>
      </c>
      <c r="N121" s="126"/>
    </row>
    <row r="122" spans="1:14" x14ac:dyDescent="0.25">
      <c r="A122" s="34"/>
      <c r="B122" s="157" t="s">
        <v>193</v>
      </c>
      <c r="C122" s="158">
        <f>C118*2</f>
        <v>6</v>
      </c>
      <c r="D122" s="183">
        <v>0</v>
      </c>
      <c r="E122" s="29">
        <f>C122+(C122*D122)</f>
        <v>6</v>
      </c>
      <c r="F122" s="6" t="s">
        <v>10</v>
      </c>
      <c r="G122" s="160">
        <v>9.0899999999999995E-2</v>
      </c>
      <c r="H122" s="167">
        <f>G122*E122</f>
        <v>0.5454</v>
      </c>
      <c r="I122" s="9">
        <f>$I$5</f>
        <v>83</v>
      </c>
      <c r="J122" s="162">
        <v>2.24E-2</v>
      </c>
      <c r="K122" s="163">
        <f>J122*E122</f>
        <v>0.13439999999999999</v>
      </c>
      <c r="L122" s="167">
        <f>K122*I122</f>
        <v>11.155199999999999</v>
      </c>
      <c r="M122" s="188">
        <f t="shared" si="72"/>
        <v>11.7006</v>
      </c>
      <c r="N122" s="126"/>
    </row>
    <row r="123" spans="1:14" x14ac:dyDescent="0.25">
      <c r="A123" s="34"/>
      <c r="B123" s="157" t="s">
        <v>194</v>
      </c>
      <c r="C123" s="158">
        <f>C118</f>
        <v>3</v>
      </c>
      <c r="D123" s="183">
        <v>0</v>
      </c>
      <c r="E123" s="29">
        <f>C123+(C123*D123)</f>
        <v>3</v>
      </c>
      <c r="F123" s="6" t="s">
        <v>10</v>
      </c>
      <c r="G123" s="160">
        <v>0.53239999999999998</v>
      </c>
      <c r="H123" s="167">
        <f>G123*E123</f>
        <v>1.5972</v>
      </c>
      <c r="I123" s="9">
        <f>$I$5</f>
        <v>83</v>
      </c>
      <c r="J123" s="162">
        <v>2.1600000000000005E-2</v>
      </c>
      <c r="K123" s="163">
        <f>J123*E123</f>
        <v>6.480000000000001E-2</v>
      </c>
      <c r="L123" s="167">
        <f>K123*I123</f>
        <v>5.378400000000001</v>
      </c>
      <c r="M123" s="188">
        <f t="shared" si="72"/>
        <v>6.9756000000000009</v>
      </c>
      <c r="N123" s="126"/>
    </row>
    <row r="124" spans="1:14" x14ac:dyDescent="0.25">
      <c r="A124" s="34">
        <v>4</v>
      </c>
      <c r="B124" s="180" t="s">
        <v>91</v>
      </c>
      <c r="C124" s="158">
        <v>3</v>
      </c>
      <c r="D124" s="183">
        <v>0</v>
      </c>
      <c r="E124" s="29">
        <f t="shared" si="67"/>
        <v>3</v>
      </c>
      <c r="F124" s="6" t="s">
        <v>10</v>
      </c>
      <c r="G124" s="160">
        <v>26.72</v>
      </c>
      <c r="H124" s="167">
        <f t="shared" si="73"/>
        <v>80.16</v>
      </c>
      <c r="I124" s="9">
        <f t="shared" si="69"/>
        <v>83</v>
      </c>
      <c r="J124" s="162">
        <v>0.2</v>
      </c>
      <c r="K124" s="163">
        <f t="shared" si="74"/>
        <v>0.60000000000000009</v>
      </c>
      <c r="L124" s="167">
        <f t="shared" si="71"/>
        <v>49.800000000000004</v>
      </c>
      <c r="M124" s="188">
        <f t="shared" si="72"/>
        <v>129.96</v>
      </c>
      <c r="N124" s="126"/>
    </row>
    <row r="125" spans="1:14" x14ac:dyDescent="0.25">
      <c r="A125" s="34"/>
      <c r="B125" s="157" t="s">
        <v>190</v>
      </c>
      <c r="C125" s="158">
        <f>C124</f>
        <v>3</v>
      </c>
      <c r="D125" s="183">
        <v>0</v>
      </c>
      <c r="E125" s="29">
        <f>C125+(C125*D125)</f>
        <v>3</v>
      </c>
      <c r="F125" s="6" t="s">
        <v>10</v>
      </c>
      <c r="G125" s="160">
        <v>7.3449999999999998</v>
      </c>
      <c r="H125" s="167">
        <f>G125*E125</f>
        <v>22.035</v>
      </c>
      <c r="I125" s="9">
        <f>$I$5</f>
        <v>83</v>
      </c>
      <c r="J125" s="162">
        <v>0.18400000000000002</v>
      </c>
      <c r="K125" s="163">
        <f>J125*E125</f>
        <v>0.55200000000000005</v>
      </c>
      <c r="L125" s="167">
        <f>K125*I125</f>
        <v>45.816000000000003</v>
      </c>
      <c r="M125" s="188">
        <f t="shared" si="72"/>
        <v>67.850999999999999</v>
      </c>
      <c r="N125" s="126"/>
    </row>
    <row r="126" spans="1:14" x14ac:dyDescent="0.25">
      <c r="A126" s="34"/>
      <c r="B126" s="157" t="s">
        <v>191</v>
      </c>
      <c r="C126" s="158">
        <f>C124</f>
        <v>3</v>
      </c>
      <c r="D126" s="183">
        <v>0</v>
      </c>
      <c r="E126" s="29">
        <f>C126+(C126*D126)</f>
        <v>3</v>
      </c>
      <c r="F126" s="6" t="s">
        <v>10</v>
      </c>
      <c r="G126" s="160">
        <v>4.6881000000000004</v>
      </c>
      <c r="H126" s="167">
        <f>G126*E126</f>
        <v>14.064300000000001</v>
      </c>
      <c r="I126" s="9">
        <f>$I$5</f>
        <v>83</v>
      </c>
      <c r="J126" s="162">
        <v>2.0000000000000004E-2</v>
      </c>
      <c r="K126" s="163">
        <f>J126*E126</f>
        <v>6.0000000000000012E-2</v>
      </c>
      <c r="L126" s="167">
        <f>K126*I126</f>
        <v>4.9800000000000013</v>
      </c>
      <c r="M126" s="188">
        <f t="shared" si="72"/>
        <v>19.044300000000003</v>
      </c>
      <c r="N126" s="126"/>
    </row>
    <row r="127" spans="1:14" x14ac:dyDescent="0.25">
      <c r="A127" s="34"/>
      <c r="B127" s="157" t="s">
        <v>192</v>
      </c>
      <c r="C127" s="158">
        <f>C124</f>
        <v>3</v>
      </c>
      <c r="D127" s="183">
        <v>0</v>
      </c>
      <c r="E127" s="29">
        <f>C127+(C127*D127)</f>
        <v>3</v>
      </c>
      <c r="F127" s="6" t="s">
        <v>10</v>
      </c>
      <c r="G127" s="160">
        <v>4.0286</v>
      </c>
      <c r="H127" s="167">
        <f>G127*E127</f>
        <v>12.085799999999999</v>
      </c>
      <c r="I127" s="9">
        <f>$I$5</f>
        <v>83</v>
      </c>
      <c r="J127" s="162">
        <v>2.4E-2</v>
      </c>
      <c r="K127" s="163">
        <f>J127*E127</f>
        <v>7.2000000000000008E-2</v>
      </c>
      <c r="L127" s="167">
        <f>K127*I127</f>
        <v>5.9760000000000009</v>
      </c>
      <c r="M127" s="188">
        <f t="shared" si="72"/>
        <v>18.061799999999998</v>
      </c>
      <c r="N127" s="126"/>
    </row>
    <row r="128" spans="1:14" x14ac:dyDescent="0.25">
      <c r="A128" s="34"/>
      <c r="B128" s="157" t="s">
        <v>193</v>
      </c>
      <c r="C128" s="158">
        <f>C124*2</f>
        <v>6</v>
      </c>
      <c r="D128" s="183">
        <v>0</v>
      </c>
      <c r="E128" s="29">
        <f>C128+(C128*D128)</f>
        <v>6</v>
      </c>
      <c r="F128" s="6" t="s">
        <v>10</v>
      </c>
      <c r="G128" s="160">
        <v>9.0899999999999995E-2</v>
      </c>
      <c r="H128" s="167">
        <f>G128*E128</f>
        <v>0.5454</v>
      </c>
      <c r="I128" s="9">
        <f>$I$5</f>
        <v>83</v>
      </c>
      <c r="J128" s="162">
        <v>2.24E-2</v>
      </c>
      <c r="K128" s="163">
        <f>J128*E128</f>
        <v>0.13439999999999999</v>
      </c>
      <c r="L128" s="167">
        <f>K128*I128</f>
        <v>11.155199999999999</v>
      </c>
      <c r="M128" s="188">
        <f t="shared" si="72"/>
        <v>11.7006</v>
      </c>
      <c r="N128" s="126"/>
    </row>
    <row r="129" spans="1:17" x14ac:dyDescent="0.25">
      <c r="A129" s="34"/>
      <c r="B129" s="180" t="s">
        <v>207</v>
      </c>
      <c r="C129" s="158">
        <f>C124</f>
        <v>3</v>
      </c>
      <c r="D129" s="183">
        <v>0</v>
      </c>
      <c r="E129" s="29">
        <f>C129+(C129*D129)</f>
        <v>3</v>
      </c>
      <c r="F129" s="6" t="s">
        <v>10</v>
      </c>
      <c r="G129" s="160">
        <v>0.98</v>
      </c>
      <c r="H129" s="167">
        <f>G129*E129</f>
        <v>2.94</v>
      </c>
      <c r="I129" s="9">
        <f>$I$5</f>
        <v>83</v>
      </c>
      <c r="J129" s="162">
        <v>0.03</v>
      </c>
      <c r="K129" s="163">
        <f>J129*E129</f>
        <v>0.09</v>
      </c>
      <c r="L129" s="167">
        <f>K129*I129</f>
        <v>7.47</v>
      </c>
      <c r="M129" s="188">
        <f t="shared" si="72"/>
        <v>10.41</v>
      </c>
      <c r="N129" s="126"/>
    </row>
    <row r="130" spans="1:17" x14ac:dyDescent="0.25">
      <c r="A130" s="34">
        <v>5</v>
      </c>
      <c r="B130" s="157" t="s">
        <v>92</v>
      </c>
      <c r="C130" s="158">
        <v>3</v>
      </c>
      <c r="D130" s="183">
        <v>0</v>
      </c>
      <c r="E130" s="29">
        <f t="shared" si="67"/>
        <v>3</v>
      </c>
      <c r="F130" s="6" t="s">
        <v>10</v>
      </c>
      <c r="G130" s="160">
        <v>25.151999999999997</v>
      </c>
      <c r="H130" s="167">
        <f t="shared" si="73"/>
        <v>75.455999999999989</v>
      </c>
      <c r="I130" s="9">
        <f t="shared" si="69"/>
        <v>83</v>
      </c>
      <c r="J130" s="162">
        <v>0.17600000000000002</v>
      </c>
      <c r="K130" s="163">
        <f t="shared" si="74"/>
        <v>0.52800000000000002</v>
      </c>
      <c r="L130" s="167">
        <f t="shared" si="71"/>
        <v>43.824000000000005</v>
      </c>
      <c r="M130" s="188">
        <f t="shared" si="72"/>
        <v>119.28</v>
      </c>
      <c r="N130" s="126"/>
    </row>
    <row r="131" spans="1:17" x14ac:dyDescent="0.25">
      <c r="A131" s="34"/>
      <c r="B131" s="157" t="s">
        <v>190</v>
      </c>
      <c r="C131" s="158">
        <f>C130</f>
        <v>3</v>
      </c>
      <c r="D131" s="183">
        <v>0</v>
      </c>
      <c r="E131" s="29">
        <f>C131+(C131*D131)</f>
        <v>3</v>
      </c>
      <c r="F131" s="6" t="s">
        <v>10</v>
      </c>
      <c r="G131" s="160">
        <v>7.3449999999999998</v>
      </c>
      <c r="H131" s="167">
        <f>G131*E131</f>
        <v>22.035</v>
      </c>
      <c r="I131" s="9">
        <f>$I$5</f>
        <v>83</v>
      </c>
      <c r="J131" s="162">
        <v>0.18400000000000002</v>
      </c>
      <c r="K131" s="163">
        <f>J131*E131</f>
        <v>0.55200000000000005</v>
      </c>
      <c r="L131" s="167">
        <f>K131*I131</f>
        <v>45.816000000000003</v>
      </c>
      <c r="M131" s="188">
        <f t="shared" si="72"/>
        <v>67.850999999999999</v>
      </c>
      <c r="N131" s="126"/>
    </row>
    <row r="132" spans="1:17" x14ac:dyDescent="0.25">
      <c r="A132" s="34"/>
      <c r="B132" s="157" t="s">
        <v>191</v>
      </c>
      <c r="C132" s="158">
        <f>C130</f>
        <v>3</v>
      </c>
      <c r="D132" s="183">
        <v>0</v>
      </c>
      <c r="E132" s="29">
        <f>C132+(C132*D132)</f>
        <v>3</v>
      </c>
      <c r="F132" s="6" t="s">
        <v>10</v>
      </c>
      <c r="G132" s="160">
        <v>4.6881000000000004</v>
      </c>
      <c r="H132" s="167">
        <f>G132*E132</f>
        <v>14.064300000000001</v>
      </c>
      <c r="I132" s="9">
        <f>$I$5</f>
        <v>83</v>
      </c>
      <c r="J132" s="162">
        <v>2.0000000000000004E-2</v>
      </c>
      <c r="K132" s="163">
        <f>J132*E132</f>
        <v>6.0000000000000012E-2</v>
      </c>
      <c r="L132" s="167">
        <f>K132*I132</f>
        <v>4.9800000000000013</v>
      </c>
      <c r="M132" s="188">
        <f t="shared" si="72"/>
        <v>19.044300000000003</v>
      </c>
      <c r="N132" s="126"/>
    </row>
    <row r="133" spans="1:17" x14ac:dyDescent="0.25">
      <c r="A133" s="34"/>
      <c r="B133" s="157" t="s">
        <v>192</v>
      </c>
      <c r="C133" s="158">
        <f>C130</f>
        <v>3</v>
      </c>
      <c r="D133" s="183">
        <v>0</v>
      </c>
      <c r="E133" s="29">
        <f>C133+(C133*D133)</f>
        <v>3</v>
      </c>
      <c r="F133" s="6" t="s">
        <v>10</v>
      </c>
      <c r="G133" s="160">
        <v>4.0286</v>
      </c>
      <c r="H133" s="167">
        <f>G133*E133</f>
        <v>12.085799999999999</v>
      </c>
      <c r="I133" s="9">
        <f>$I$5</f>
        <v>83</v>
      </c>
      <c r="J133" s="162">
        <v>2.4E-2</v>
      </c>
      <c r="K133" s="163">
        <f>J133*E133</f>
        <v>7.2000000000000008E-2</v>
      </c>
      <c r="L133" s="167">
        <f>K133*I133</f>
        <v>5.9760000000000009</v>
      </c>
      <c r="M133" s="188">
        <f t="shared" si="72"/>
        <v>18.061799999999998</v>
      </c>
      <c r="N133" s="126"/>
    </row>
    <row r="134" spans="1:17" x14ac:dyDescent="0.25">
      <c r="A134" s="34"/>
      <c r="B134" s="157" t="s">
        <v>193</v>
      </c>
      <c r="C134" s="158">
        <f>C130*2</f>
        <v>6</v>
      </c>
      <c r="D134" s="183">
        <v>0</v>
      </c>
      <c r="E134" s="29">
        <f>C134+(C134*D134)</f>
        <v>6</v>
      </c>
      <c r="F134" s="6" t="s">
        <v>10</v>
      </c>
      <c r="G134" s="160">
        <v>9.0899999999999995E-2</v>
      </c>
      <c r="H134" s="167">
        <f>G134*E134</f>
        <v>0.5454</v>
      </c>
      <c r="I134" s="9">
        <f>$I$5</f>
        <v>83</v>
      </c>
      <c r="J134" s="162">
        <v>2.24E-2</v>
      </c>
      <c r="K134" s="163">
        <f>J134*E134</f>
        <v>0.13439999999999999</v>
      </c>
      <c r="L134" s="167">
        <f>K134*I134</f>
        <v>11.155199999999999</v>
      </c>
      <c r="M134" s="188">
        <f t="shared" si="72"/>
        <v>11.7006</v>
      </c>
      <c r="N134" s="126"/>
    </row>
    <row r="135" spans="1:17" x14ac:dyDescent="0.25">
      <c r="A135" s="34"/>
      <c r="B135" s="157" t="s">
        <v>195</v>
      </c>
      <c r="C135" s="158">
        <f>C130</f>
        <v>3</v>
      </c>
      <c r="D135" s="183">
        <v>0</v>
      </c>
      <c r="E135" s="29">
        <f>C135+(C135*D135)</f>
        <v>3</v>
      </c>
      <c r="F135" s="6" t="s">
        <v>10</v>
      </c>
      <c r="G135" s="160">
        <v>19.68</v>
      </c>
      <c r="H135" s="167">
        <f>G135*E135</f>
        <v>59.04</v>
      </c>
      <c r="I135" s="9">
        <f>$I$5</f>
        <v>83</v>
      </c>
      <c r="J135" s="162">
        <v>4.8000000000000001E-2</v>
      </c>
      <c r="K135" s="163">
        <f>J135*E135</f>
        <v>0.14400000000000002</v>
      </c>
      <c r="L135" s="167">
        <f>K135*I135</f>
        <v>11.952000000000002</v>
      </c>
      <c r="M135" s="188">
        <f t="shared" si="72"/>
        <v>70.992000000000004</v>
      </c>
      <c r="N135" s="126"/>
    </row>
    <row r="136" spans="1:17" x14ac:dyDescent="0.25">
      <c r="A136" s="34">
        <v>6</v>
      </c>
      <c r="B136" s="180" t="s">
        <v>208</v>
      </c>
      <c r="C136" s="158">
        <v>2</v>
      </c>
      <c r="D136" s="183">
        <v>0</v>
      </c>
      <c r="E136" s="29">
        <f t="shared" si="67"/>
        <v>2</v>
      </c>
      <c r="F136" s="6" t="s">
        <v>10</v>
      </c>
      <c r="G136" s="160">
        <v>28.45</v>
      </c>
      <c r="H136" s="167">
        <f t="shared" si="73"/>
        <v>56.9</v>
      </c>
      <c r="I136" s="9">
        <f t="shared" si="69"/>
        <v>83</v>
      </c>
      <c r="J136" s="162">
        <v>0.22</v>
      </c>
      <c r="K136" s="163">
        <f t="shared" si="74"/>
        <v>0.44</v>
      </c>
      <c r="L136" s="167">
        <f t="shared" si="71"/>
        <v>36.520000000000003</v>
      </c>
      <c r="M136" s="188">
        <f t="shared" si="72"/>
        <v>93.42</v>
      </c>
      <c r="N136" s="126"/>
    </row>
    <row r="137" spans="1:17" x14ac:dyDescent="0.25">
      <c r="A137" s="34"/>
      <c r="B137" s="180" t="s">
        <v>190</v>
      </c>
      <c r="C137" s="158">
        <f>C136</f>
        <v>2</v>
      </c>
      <c r="D137" s="183">
        <v>0</v>
      </c>
      <c r="E137" s="29">
        <f>C137+(C137*D137)</f>
        <v>2</v>
      </c>
      <c r="F137" s="6" t="s">
        <v>10</v>
      </c>
      <c r="G137" s="160">
        <v>7.3449999999999998</v>
      </c>
      <c r="H137" s="167">
        <f t="shared" ref="H137:H147" si="75">G137*E137</f>
        <v>14.69</v>
      </c>
      <c r="I137" s="9">
        <f>$I$5</f>
        <v>83</v>
      </c>
      <c r="J137" s="162">
        <v>0.18400000000000002</v>
      </c>
      <c r="K137" s="163">
        <f t="shared" ref="K137:K147" si="76">J137*E137</f>
        <v>0.36800000000000005</v>
      </c>
      <c r="L137" s="167">
        <f>K137*I137</f>
        <v>30.544000000000004</v>
      </c>
      <c r="M137" s="188">
        <f t="shared" si="72"/>
        <v>45.234000000000002</v>
      </c>
      <c r="N137" s="126"/>
    </row>
    <row r="138" spans="1:17" x14ac:dyDescent="0.25">
      <c r="A138" s="34"/>
      <c r="B138" s="180" t="s">
        <v>191</v>
      </c>
      <c r="C138" s="158">
        <f>C136</f>
        <v>2</v>
      </c>
      <c r="D138" s="183">
        <v>0</v>
      </c>
      <c r="E138" s="29">
        <f>C138+(C138*D138)</f>
        <v>2</v>
      </c>
      <c r="F138" s="6" t="s">
        <v>10</v>
      </c>
      <c r="G138" s="160">
        <v>4.6881000000000004</v>
      </c>
      <c r="H138" s="167">
        <f t="shared" si="75"/>
        <v>9.3762000000000008</v>
      </c>
      <c r="I138" s="9">
        <f>$I$5</f>
        <v>83</v>
      </c>
      <c r="J138" s="162">
        <v>2.0000000000000004E-2</v>
      </c>
      <c r="K138" s="163">
        <f t="shared" si="76"/>
        <v>4.0000000000000008E-2</v>
      </c>
      <c r="L138" s="167">
        <f>K138*I138</f>
        <v>3.3200000000000007</v>
      </c>
      <c r="M138" s="188">
        <f t="shared" si="72"/>
        <v>12.696200000000001</v>
      </c>
      <c r="N138" s="126"/>
    </row>
    <row r="139" spans="1:17" x14ac:dyDescent="0.25">
      <c r="A139" s="34"/>
      <c r="B139" s="180" t="s">
        <v>192</v>
      </c>
      <c r="C139" s="158">
        <f>C136</f>
        <v>2</v>
      </c>
      <c r="D139" s="183">
        <v>0</v>
      </c>
      <c r="E139" s="29">
        <f>C139+(C139*D139)</f>
        <v>2</v>
      </c>
      <c r="F139" s="6" t="s">
        <v>10</v>
      </c>
      <c r="G139" s="160">
        <v>4.0286</v>
      </c>
      <c r="H139" s="167">
        <f t="shared" si="75"/>
        <v>8.0571999999999999</v>
      </c>
      <c r="I139" s="9">
        <f>$I$5</f>
        <v>83</v>
      </c>
      <c r="J139" s="162">
        <v>2.4E-2</v>
      </c>
      <c r="K139" s="163">
        <f t="shared" si="76"/>
        <v>4.8000000000000001E-2</v>
      </c>
      <c r="L139" s="167">
        <f>K139*I139</f>
        <v>3.984</v>
      </c>
      <c r="M139" s="188">
        <f t="shared" si="72"/>
        <v>12.0412</v>
      </c>
      <c r="N139" s="126"/>
    </row>
    <row r="140" spans="1:17" x14ac:dyDescent="0.25">
      <c r="A140" s="34"/>
      <c r="B140" s="180" t="s">
        <v>193</v>
      </c>
      <c r="C140" s="158">
        <f>C136*2</f>
        <v>4</v>
      </c>
      <c r="D140" s="183">
        <v>0</v>
      </c>
      <c r="E140" s="29">
        <f>C140+(C140*D140)</f>
        <v>4</v>
      </c>
      <c r="F140" s="6" t="s">
        <v>10</v>
      </c>
      <c r="G140" s="160">
        <v>9.0899999999999995E-2</v>
      </c>
      <c r="H140" s="167">
        <f t="shared" si="75"/>
        <v>0.36359999999999998</v>
      </c>
      <c r="I140" s="9">
        <f>$I$5</f>
        <v>83</v>
      </c>
      <c r="J140" s="162">
        <v>2.24E-2</v>
      </c>
      <c r="K140" s="163">
        <f t="shared" si="76"/>
        <v>8.9599999999999999E-2</v>
      </c>
      <c r="L140" s="167">
        <f>K140*I140</f>
        <v>7.4367999999999999</v>
      </c>
      <c r="M140" s="188">
        <f t="shared" si="72"/>
        <v>7.8003999999999998</v>
      </c>
      <c r="N140" s="126"/>
    </row>
    <row r="141" spans="1:17" x14ac:dyDescent="0.25">
      <c r="A141" s="34"/>
      <c r="B141" s="180" t="s">
        <v>194</v>
      </c>
      <c r="C141" s="158">
        <f>C136</f>
        <v>2</v>
      </c>
      <c r="D141" s="183">
        <v>0</v>
      </c>
      <c r="E141" s="29">
        <f>C141+(C141*D141)</f>
        <v>2</v>
      </c>
      <c r="F141" s="6" t="s">
        <v>10</v>
      </c>
      <c r="G141" s="160">
        <v>0.53239999999999998</v>
      </c>
      <c r="H141" s="167">
        <f t="shared" si="75"/>
        <v>1.0648</v>
      </c>
      <c r="I141" s="9">
        <f>$I$5</f>
        <v>83</v>
      </c>
      <c r="J141" s="162">
        <v>2.1600000000000005E-2</v>
      </c>
      <c r="K141" s="163">
        <f t="shared" si="76"/>
        <v>4.3200000000000009E-2</v>
      </c>
      <c r="L141" s="167">
        <f>K141*I141</f>
        <v>3.5856000000000008</v>
      </c>
      <c r="M141" s="188">
        <f t="shared" si="72"/>
        <v>4.6504000000000012</v>
      </c>
      <c r="N141" s="126"/>
    </row>
    <row r="142" spans="1:17" s="31" customFormat="1" ht="15" customHeight="1" x14ac:dyDescent="0.25">
      <c r="A142" s="34">
        <v>7</v>
      </c>
      <c r="B142" s="32" t="s">
        <v>93</v>
      </c>
      <c r="C142" s="95">
        <v>52</v>
      </c>
      <c r="D142" s="183">
        <v>0</v>
      </c>
      <c r="E142" s="29">
        <f t="shared" si="67"/>
        <v>52</v>
      </c>
      <c r="F142" s="6" t="s">
        <v>10</v>
      </c>
      <c r="G142" s="160">
        <v>39.36</v>
      </c>
      <c r="H142" s="167">
        <f t="shared" si="75"/>
        <v>2046.72</v>
      </c>
      <c r="I142" s="9">
        <f t="shared" si="69"/>
        <v>83</v>
      </c>
      <c r="J142" s="162">
        <v>0.32</v>
      </c>
      <c r="K142" s="163">
        <f t="shared" si="76"/>
        <v>16.64</v>
      </c>
      <c r="L142" s="60">
        <f t="shared" si="71"/>
        <v>1381.1200000000001</v>
      </c>
      <c r="M142" s="188">
        <f t="shared" si="72"/>
        <v>3427.84</v>
      </c>
      <c r="N142" s="126"/>
      <c r="O142" s="16"/>
      <c r="Q142" s="16"/>
    </row>
    <row r="143" spans="1:17" x14ac:dyDescent="0.25">
      <c r="A143" s="34"/>
      <c r="B143" s="32" t="s">
        <v>190</v>
      </c>
      <c r="C143" s="95">
        <f>C142</f>
        <v>52</v>
      </c>
      <c r="D143" s="183">
        <v>0</v>
      </c>
      <c r="E143" s="29">
        <f>C143+(C143*D143)</f>
        <v>52</v>
      </c>
      <c r="F143" s="6" t="s">
        <v>10</v>
      </c>
      <c r="G143" s="160">
        <v>7.3449999999999998</v>
      </c>
      <c r="H143" s="167">
        <f t="shared" si="75"/>
        <v>381.94</v>
      </c>
      <c r="I143" s="9">
        <f>$I$5</f>
        <v>83</v>
      </c>
      <c r="J143" s="162">
        <v>0.18400000000000002</v>
      </c>
      <c r="K143" s="163">
        <f t="shared" si="76"/>
        <v>9.5680000000000014</v>
      </c>
      <c r="L143" s="60">
        <f>K143*I143</f>
        <v>794.14400000000012</v>
      </c>
      <c r="M143" s="188">
        <f t="shared" si="72"/>
        <v>1176.0840000000001</v>
      </c>
      <c r="N143" s="126"/>
    </row>
    <row r="144" spans="1:17" x14ac:dyDescent="0.25">
      <c r="A144" s="34"/>
      <c r="B144" s="32" t="s">
        <v>196</v>
      </c>
      <c r="C144" s="95">
        <f>C142</f>
        <v>52</v>
      </c>
      <c r="D144" s="183">
        <v>0</v>
      </c>
      <c r="E144" s="29">
        <f>C144+(C144*D144)</f>
        <v>52</v>
      </c>
      <c r="F144" s="6" t="s">
        <v>10</v>
      </c>
      <c r="G144" s="160">
        <v>6.2566999999999995</v>
      </c>
      <c r="H144" s="167">
        <f t="shared" si="75"/>
        <v>325.34839999999997</v>
      </c>
      <c r="I144" s="9">
        <f>$I$5</f>
        <v>83</v>
      </c>
      <c r="J144" s="162">
        <v>2.0000000000000004E-2</v>
      </c>
      <c r="K144" s="163">
        <f t="shared" si="76"/>
        <v>1.0400000000000003</v>
      </c>
      <c r="L144" s="60">
        <f>K144*I144</f>
        <v>86.320000000000022</v>
      </c>
      <c r="M144" s="188">
        <f t="shared" si="72"/>
        <v>411.66840000000002</v>
      </c>
      <c r="N144" s="126"/>
    </row>
    <row r="145" spans="1:14" x14ac:dyDescent="0.25">
      <c r="A145" s="34"/>
      <c r="B145" s="32" t="s">
        <v>192</v>
      </c>
      <c r="C145" s="95">
        <f>C142</f>
        <v>52</v>
      </c>
      <c r="D145" s="183">
        <v>0</v>
      </c>
      <c r="E145" s="29">
        <f>C145+(C145*D145)</f>
        <v>52</v>
      </c>
      <c r="F145" s="6" t="s">
        <v>10</v>
      </c>
      <c r="G145" s="160">
        <v>4.0286</v>
      </c>
      <c r="H145" s="167">
        <f t="shared" si="75"/>
        <v>209.4872</v>
      </c>
      <c r="I145" s="9">
        <f>$I$5</f>
        <v>83</v>
      </c>
      <c r="J145" s="162">
        <v>2.4E-2</v>
      </c>
      <c r="K145" s="163">
        <f t="shared" si="76"/>
        <v>1.248</v>
      </c>
      <c r="L145" s="60">
        <f>K145*I145</f>
        <v>103.584</v>
      </c>
      <c r="M145" s="188">
        <f t="shared" si="72"/>
        <v>313.07119999999998</v>
      </c>
      <c r="N145" s="126"/>
    </row>
    <row r="146" spans="1:14" x14ac:dyDescent="0.25">
      <c r="A146" s="34"/>
      <c r="B146" s="32" t="s">
        <v>193</v>
      </c>
      <c r="C146" s="95">
        <f>2*C142</f>
        <v>104</v>
      </c>
      <c r="D146" s="183">
        <v>0</v>
      </c>
      <c r="E146" s="29">
        <f>C146+(C146*D146)</f>
        <v>104</v>
      </c>
      <c r="F146" s="6" t="s">
        <v>10</v>
      </c>
      <c r="G146" s="160">
        <v>9.0899999999999995E-2</v>
      </c>
      <c r="H146" s="167">
        <f t="shared" si="75"/>
        <v>9.4535999999999998</v>
      </c>
      <c r="I146" s="9">
        <f>$I$5</f>
        <v>83</v>
      </c>
      <c r="J146" s="162">
        <v>2.24E-2</v>
      </c>
      <c r="K146" s="163">
        <f t="shared" si="76"/>
        <v>2.3296000000000001</v>
      </c>
      <c r="L146" s="60">
        <f>K146*I146</f>
        <v>193.35680000000002</v>
      </c>
      <c r="M146" s="188">
        <f t="shared" si="72"/>
        <v>202.81040000000002</v>
      </c>
      <c r="N146" s="126"/>
    </row>
    <row r="147" spans="1:14" x14ac:dyDescent="0.25">
      <c r="A147" s="34"/>
      <c r="B147" s="32" t="s">
        <v>197</v>
      </c>
      <c r="C147" s="95">
        <f>C142</f>
        <v>52</v>
      </c>
      <c r="D147" s="183">
        <v>0</v>
      </c>
      <c r="E147" s="29">
        <f>C147+(C147*D147)</f>
        <v>52</v>
      </c>
      <c r="F147" s="6" t="s">
        <v>10</v>
      </c>
      <c r="G147" s="160">
        <v>1.4863999999999999</v>
      </c>
      <c r="H147" s="167">
        <f t="shared" si="75"/>
        <v>77.2928</v>
      </c>
      <c r="I147" s="9">
        <f>$I$5</f>
        <v>83</v>
      </c>
      <c r="J147" s="162">
        <v>3.1200000000000002E-2</v>
      </c>
      <c r="K147" s="163">
        <f t="shared" si="76"/>
        <v>1.6224000000000001</v>
      </c>
      <c r="L147" s="60">
        <f>K147*I147</f>
        <v>134.6592</v>
      </c>
      <c r="M147" s="188">
        <f t="shared" si="72"/>
        <v>211.952</v>
      </c>
      <c r="N147" s="126"/>
    </row>
    <row r="148" spans="1:14" s="149" customFormat="1" x14ac:dyDescent="0.25">
      <c r="A148" s="181">
        <v>8</v>
      </c>
      <c r="B148" s="202" t="s">
        <v>94</v>
      </c>
      <c r="C148" s="203">
        <v>1</v>
      </c>
      <c r="D148" s="183">
        <v>0</v>
      </c>
      <c r="E148" s="205">
        <f t="shared" ref="E148:E171" si="77">C148+(C148*D148)</f>
        <v>1</v>
      </c>
      <c r="F148" s="192" t="s">
        <v>10</v>
      </c>
      <c r="G148" s="206"/>
      <c r="H148" s="200">
        <f t="shared" ref="H148:H154" si="78">G148*E148</f>
        <v>0</v>
      </c>
      <c r="I148" s="56">
        <f t="shared" si="69"/>
        <v>83</v>
      </c>
      <c r="J148" s="52">
        <v>0.11</v>
      </c>
      <c r="K148" s="201">
        <f t="shared" ref="K148:K154" si="79">J148*E148</f>
        <v>0.11</v>
      </c>
      <c r="L148" s="200">
        <f t="shared" ref="L148:L171" si="80">K148*I148</f>
        <v>9.1300000000000008</v>
      </c>
      <c r="M148" s="188">
        <f t="shared" si="72"/>
        <v>9.1300000000000008</v>
      </c>
      <c r="N148" s="189"/>
    </row>
    <row r="149" spans="1:14" x14ac:dyDescent="0.25">
      <c r="A149" s="34">
        <v>9</v>
      </c>
      <c r="B149" s="180" t="s">
        <v>107</v>
      </c>
      <c r="C149" s="158">
        <v>8</v>
      </c>
      <c r="D149" s="183">
        <v>0</v>
      </c>
      <c r="E149" s="29">
        <f t="shared" si="77"/>
        <v>8</v>
      </c>
      <c r="F149" s="6" t="s">
        <v>10</v>
      </c>
      <c r="G149" s="160">
        <v>10.112</v>
      </c>
      <c r="H149" s="167">
        <f t="shared" si="78"/>
        <v>80.896000000000001</v>
      </c>
      <c r="I149" s="9">
        <f t="shared" si="69"/>
        <v>83</v>
      </c>
      <c r="J149" s="162">
        <v>0.11200000000000002</v>
      </c>
      <c r="K149" s="163">
        <f t="shared" si="79"/>
        <v>0.89600000000000013</v>
      </c>
      <c r="L149" s="167">
        <f t="shared" si="80"/>
        <v>74.368000000000009</v>
      </c>
      <c r="M149" s="188">
        <f t="shared" si="72"/>
        <v>155.26400000000001</v>
      </c>
      <c r="N149" s="126"/>
    </row>
    <row r="150" spans="1:14" x14ac:dyDescent="0.25">
      <c r="A150" s="34"/>
      <c r="B150" s="180" t="s">
        <v>190</v>
      </c>
      <c r="C150" s="158">
        <f>C149</f>
        <v>8</v>
      </c>
      <c r="D150" s="183">
        <v>0</v>
      </c>
      <c r="E150" s="29">
        <f>C150+(C150*D150)</f>
        <v>8</v>
      </c>
      <c r="F150" s="6" t="s">
        <v>10</v>
      </c>
      <c r="G150" s="160">
        <v>7.3449999999999998</v>
      </c>
      <c r="H150" s="167">
        <f>G150*E150</f>
        <v>58.76</v>
      </c>
      <c r="I150" s="9">
        <f>$I$5</f>
        <v>83</v>
      </c>
      <c r="J150" s="162">
        <v>0.18400000000000002</v>
      </c>
      <c r="K150" s="163">
        <f>J150*E150</f>
        <v>1.4720000000000002</v>
      </c>
      <c r="L150" s="167">
        <f>K150*I150</f>
        <v>122.17600000000002</v>
      </c>
      <c r="M150" s="188">
        <f t="shared" si="72"/>
        <v>180.93600000000001</v>
      </c>
      <c r="N150" s="126"/>
    </row>
    <row r="151" spans="1:14" x14ac:dyDescent="0.25">
      <c r="A151" s="34"/>
      <c r="B151" s="180" t="s">
        <v>191</v>
      </c>
      <c r="C151" s="158">
        <f>C149</f>
        <v>8</v>
      </c>
      <c r="D151" s="183">
        <v>0</v>
      </c>
      <c r="E151" s="29">
        <f>C151+(C151*D151)</f>
        <v>8</v>
      </c>
      <c r="F151" s="6" t="s">
        <v>10</v>
      </c>
      <c r="G151" s="160">
        <v>4.6881000000000004</v>
      </c>
      <c r="H151" s="167">
        <f>G151*E151</f>
        <v>37.504800000000003</v>
      </c>
      <c r="I151" s="9">
        <f>$I$5</f>
        <v>83</v>
      </c>
      <c r="J151" s="162">
        <v>2.0000000000000004E-2</v>
      </c>
      <c r="K151" s="163">
        <f>J151*E151</f>
        <v>0.16000000000000003</v>
      </c>
      <c r="L151" s="167">
        <f>K151*I151</f>
        <v>13.280000000000003</v>
      </c>
      <c r="M151" s="188">
        <f t="shared" si="72"/>
        <v>50.784800000000004</v>
      </c>
      <c r="N151" s="126"/>
    </row>
    <row r="152" spans="1:14" x14ac:dyDescent="0.25">
      <c r="A152" s="34"/>
      <c r="B152" s="180" t="s">
        <v>192</v>
      </c>
      <c r="C152" s="158">
        <f>C149</f>
        <v>8</v>
      </c>
      <c r="D152" s="183">
        <v>0</v>
      </c>
      <c r="E152" s="29">
        <f>C152+(C152*D152)</f>
        <v>8</v>
      </c>
      <c r="F152" s="6" t="s">
        <v>10</v>
      </c>
      <c r="G152" s="160">
        <v>4.0286</v>
      </c>
      <c r="H152" s="167">
        <f>G152*E152</f>
        <v>32.2288</v>
      </c>
      <c r="I152" s="9">
        <f>$I$5</f>
        <v>83</v>
      </c>
      <c r="J152" s="162">
        <v>2.4E-2</v>
      </c>
      <c r="K152" s="163">
        <f>J152*E152</f>
        <v>0.192</v>
      </c>
      <c r="L152" s="167">
        <f>K152*I152</f>
        <v>15.936</v>
      </c>
      <c r="M152" s="188">
        <f t="shared" si="72"/>
        <v>48.1648</v>
      </c>
      <c r="N152" s="126"/>
    </row>
    <row r="153" spans="1:14" x14ac:dyDescent="0.25">
      <c r="A153" s="34"/>
      <c r="B153" s="180" t="s">
        <v>198</v>
      </c>
      <c r="C153" s="158">
        <f>2*C149</f>
        <v>16</v>
      </c>
      <c r="D153" s="183">
        <v>0</v>
      </c>
      <c r="E153" s="29">
        <f>C153+(C153*D153)</f>
        <v>16</v>
      </c>
      <c r="F153" s="6" t="s">
        <v>10</v>
      </c>
      <c r="G153" s="160">
        <v>8.0600000000000005E-2</v>
      </c>
      <c r="H153" s="167">
        <f>G153*E153</f>
        <v>1.2896000000000001</v>
      </c>
      <c r="I153" s="9">
        <f>$I$5</f>
        <v>83</v>
      </c>
      <c r="J153" s="162">
        <v>2.0800000000000003E-2</v>
      </c>
      <c r="K153" s="163">
        <f>J153*E153</f>
        <v>0.33280000000000004</v>
      </c>
      <c r="L153" s="167">
        <f>K153*I153</f>
        <v>27.622400000000003</v>
      </c>
      <c r="M153" s="188">
        <f t="shared" si="72"/>
        <v>28.912000000000003</v>
      </c>
      <c r="N153" s="126"/>
    </row>
    <row r="154" spans="1:14" x14ac:dyDescent="0.25">
      <c r="A154" s="34">
        <v>10</v>
      </c>
      <c r="B154" s="180" t="s">
        <v>209</v>
      </c>
      <c r="C154" s="158">
        <v>2</v>
      </c>
      <c r="D154" s="159">
        <v>0</v>
      </c>
      <c r="E154" s="29">
        <f t="shared" si="77"/>
        <v>2</v>
      </c>
      <c r="F154" s="6" t="s">
        <v>10</v>
      </c>
      <c r="G154" s="160">
        <v>22.47</v>
      </c>
      <c r="H154" s="167">
        <f t="shared" si="78"/>
        <v>44.94</v>
      </c>
      <c r="I154" s="9">
        <f t="shared" si="69"/>
        <v>83</v>
      </c>
      <c r="J154" s="162">
        <v>0.18</v>
      </c>
      <c r="K154" s="163">
        <f t="shared" si="79"/>
        <v>0.36</v>
      </c>
      <c r="L154" s="167">
        <f t="shared" si="80"/>
        <v>29.88</v>
      </c>
      <c r="M154" s="188">
        <f t="shared" si="72"/>
        <v>74.819999999999993</v>
      </c>
      <c r="N154" s="126"/>
    </row>
    <row r="155" spans="1:14" x14ac:dyDescent="0.25">
      <c r="A155" s="34"/>
      <c r="B155" s="157" t="s">
        <v>190</v>
      </c>
      <c r="C155" s="158">
        <f>C154</f>
        <v>2</v>
      </c>
      <c r="D155" s="159">
        <v>0</v>
      </c>
      <c r="E155" s="29">
        <f>C155+(C155*D155)</f>
        <v>2</v>
      </c>
      <c r="F155" s="6" t="s">
        <v>10</v>
      </c>
      <c r="G155" s="160">
        <v>7.3449999999999998</v>
      </c>
      <c r="H155" s="167">
        <f t="shared" ref="H155:H165" si="81">G155*E155</f>
        <v>14.69</v>
      </c>
      <c r="I155" s="9">
        <f>$I$5</f>
        <v>83</v>
      </c>
      <c r="J155" s="162">
        <v>0.18400000000000002</v>
      </c>
      <c r="K155" s="163">
        <f t="shared" ref="K155:K165" si="82">J155*E155</f>
        <v>0.36800000000000005</v>
      </c>
      <c r="L155" s="167">
        <f>K155*I155</f>
        <v>30.544000000000004</v>
      </c>
      <c r="M155" s="188">
        <f t="shared" si="72"/>
        <v>45.234000000000002</v>
      </c>
      <c r="N155" s="126"/>
    </row>
    <row r="156" spans="1:14" x14ac:dyDescent="0.25">
      <c r="A156" s="34"/>
      <c r="B156" s="157" t="s">
        <v>191</v>
      </c>
      <c r="C156" s="158">
        <f>C154</f>
        <v>2</v>
      </c>
      <c r="D156" s="159">
        <v>0</v>
      </c>
      <c r="E156" s="29">
        <f>C156+(C156*D156)</f>
        <v>2</v>
      </c>
      <c r="F156" s="6" t="s">
        <v>10</v>
      </c>
      <c r="G156" s="160">
        <v>4.6881000000000004</v>
      </c>
      <c r="H156" s="167">
        <f t="shared" si="81"/>
        <v>9.3762000000000008</v>
      </c>
      <c r="I156" s="9">
        <f>$I$5</f>
        <v>83</v>
      </c>
      <c r="J156" s="162">
        <v>2.0000000000000004E-2</v>
      </c>
      <c r="K156" s="163">
        <f t="shared" si="82"/>
        <v>4.0000000000000008E-2</v>
      </c>
      <c r="L156" s="167">
        <f>K156*I156</f>
        <v>3.3200000000000007</v>
      </c>
      <c r="M156" s="188">
        <f t="shared" si="72"/>
        <v>12.696200000000001</v>
      </c>
      <c r="N156" s="126"/>
    </row>
    <row r="157" spans="1:14" x14ac:dyDescent="0.25">
      <c r="A157" s="34"/>
      <c r="B157" s="157" t="s">
        <v>192</v>
      </c>
      <c r="C157" s="158">
        <f>C154</f>
        <v>2</v>
      </c>
      <c r="D157" s="159">
        <v>0</v>
      </c>
      <c r="E157" s="29">
        <f>C157+(C157*D157)</f>
        <v>2</v>
      </c>
      <c r="F157" s="6" t="s">
        <v>10</v>
      </c>
      <c r="G157" s="160">
        <v>4.0286</v>
      </c>
      <c r="H157" s="167">
        <f t="shared" si="81"/>
        <v>8.0571999999999999</v>
      </c>
      <c r="I157" s="9">
        <f>$I$5</f>
        <v>83</v>
      </c>
      <c r="J157" s="162">
        <v>2.4E-2</v>
      </c>
      <c r="K157" s="163">
        <f t="shared" si="82"/>
        <v>4.8000000000000001E-2</v>
      </c>
      <c r="L157" s="167">
        <f>K157*I157</f>
        <v>3.984</v>
      </c>
      <c r="M157" s="188">
        <f t="shared" si="72"/>
        <v>12.0412</v>
      </c>
      <c r="N157" s="126"/>
    </row>
    <row r="158" spans="1:14" x14ac:dyDescent="0.25">
      <c r="A158" s="34"/>
      <c r="B158" s="157" t="s">
        <v>193</v>
      </c>
      <c r="C158" s="158">
        <f>C154*2</f>
        <v>4</v>
      </c>
      <c r="D158" s="159">
        <v>0</v>
      </c>
      <c r="E158" s="29">
        <f>C158+(C158*D158)</f>
        <v>4</v>
      </c>
      <c r="F158" s="6" t="s">
        <v>10</v>
      </c>
      <c r="G158" s="160">
        <v>9.0899999999999995E-2</v>
      </c>
      <c r="H158" s="167">
        <f t="shared" si="81"/>
        <v>0.36359999999999998</v>
      </c>
      <c r="I158" s="9">
        <f>$I$5</f>
        <v>83</v>
      </c>
      <c r="J158" s="162">
        <v>2.24E-2</v>
      </c>
      <c r="K158" s="163">
        <f t="shared" si="82"/>
        <v>8.9599999999999999E-2</v>
      </c>
      <c r="L158" s="167">
        <f>K158*I158</f>
        <v>7.4367999999999999</v>
      </c>
      <c r="M158" s="188">
        <f t="shared" si="72"/>
        <v>7.8003999999999998</v>
      </c>
      <c r="N158" s="126"/>
    </row>
    <row r="159" spans="1:14" x14ac:dyDescent="0.25">
      <c r="A159" s="34"/>
      <c r="B159" s="157" t="s">
        <v>194</v>
      </c>
      <c r="C159" s="158">
        <f>C154</f>
        <v>2</v>
      </c>
      <c r="D159" s="159">
        <v>0</v>
      </c>
      <c r="E159" s="29">
        <f>C159+(C159*D159)</f>
        <v>2</v>
      </c>
      <c r="F159" s="6" t="s">
        <v>10</v>
      </c>
      <c r="G159" s="160">
        <v>0.53239999999999998</v>
      </c>
      <c r="H159" s="167">
        <f t="shared" si="81"/>
        <v>1.0648</v>
      </c>
      <c r="I159" s="9">
        <f>$I$5</f>
        <v>83</v>
      </c>
      <c r="J159" s="162">
        <v>2.1600000000000005E-2</v>
      </c>
      <c r="K159" s="163">
        <f t="shared" si="82"/>
        <v>4.3200000000000009E-2</v>
      </c>
      <c r="L159" s="167">
        <f>K159*I159</f>
        <v>3.5856000000000008</v>
      </c>
      <c r="M159" s="188">
        <f t="shared" si="72"/>
        <v>4.6504000000000012</v>
      </c>
      <c r="N159" s="126"/>
    </row>
    <row r="160" spans="1:14" ht="15" customHeight="1" x14ac:dyDescent="0.25">
      <c r="A160" s="34">
        <v>11</v>
      </c>
      <c r="B160" s="15" t="s">
        <v>95</v>
      </c>
      <c r="C160" s="91">
        <v>1</v>
      </c>
      <c r="D160" s="1">
        <v>0</v>
      </c>
      <c r="E160" s="2">
        <f t="shared" si="77"/>
        <v>1</v>
      </c>
      <c r="F160" s="6" t="s">
        <v>10</v>
      </c>
      <c r="G160" s="160">
        <v>18.14</v>
      </c>
      <c r="H160" s="167">
        <f t="shared" si="81"/>
        <v>18.14</v>
      </c>
      <c r="I160" s="9">
        <f t="shared" si="69"/>
        <v>83</v>
      </c>
      <c r="J160" s="162">
        <v>0.16</v>
      </c>
      <c r="K160" s="163">
        <f t="shared" si="82"/>
        <v>0.16</v>
      </c>
      <c r="L160" s="60">
        <f t="shared" si="80"/>
        <v>13.280000000000001</v>
      </c>
      <c r="M160" s="188">
        <f t="shared" si="72"/>
        <v>31.42</v>
      </c>
      <c r="N160" s="126"/>
    </row>
    <row r="161" spans="1:17" x14ac:dyDescent="0.25">
      <c r="A161" s="34"/>
      <c r="B161" s="15" t="s">
        <v>190</v>
      </c>
      <c r="C161" s="91">
        <f>C160</f>
        <v>1</v>
      </c>
      <c r="D161" s="1">
        <v>0</v>
      </c>
      <c r="E161" s="2">
        <f>C161+(C161*D161)</f>
        <v>1</v>
      </c>
      <c r="F161" s="6" t="s">
        <v>10</v>
      </c>
      <c r="G161" s="160">
        <v>7.3449999999999998</v>
      </c>
      <c r="H161" s="167">
        <f t="shared" si="81"/>
        <v>7.3449999999999998</v>
      </c>
      <c r="I161" s="9">
        <f>$I$5</f>
        <v>83</v>
      </c>
      <c r="J161" s="162">
        <v>0.18400000000000002</v>
      </c>
      <c r="K161" s="163">
        <f t="shared" si="82"/>
        <v>0.18400000000000002</v>
      </c>
      <c r="L161" s="60">
        <f>K161*I161</f>
        <v>15.272000000000002</v>
      </c>
      <c r="M161" s="188">
        <f t="shared" si="72"/>
        <v>22.617000000000001</v>
      </c>
      <c r="N161" s="126"/>
    </row>
    <row r="162" spans="1:17" x14ac:dyDescent="0.25">
      <c r="A162" s="34"/>
      <c r="B162" s="15" t="s">
        <v>191</v>
      </c>
      <c r="C162" s="91">
        <f>C160</f>
        <v>1</v>
      </c>
      <c r="D162" s="1">
        <v>0</v>
      </c>
      <c r="E162" s="2">
        <f>C162+(C162*D162)</f>
        <v>1</v>
      </c>
      <c r="F162" s="6" t="s">
        <v>10</v>
      </c>
      <c r="G162" s="160">
        <v>4.6881000000000004</v>
      </c>
      <c r="H162" s="167">
        <f t="shared" si="81"/>
        <v>4.6881000000000004</v>
      </c>
      <c r="I162" s="9">
        <f>$I$5</f>
        <v>83</v>
      </c>
      <c r="J162" s="162">
        <v>2.0000000000000004E-2</v>
      </c>
      <c r="K162" s="163">
        <f t="shared" si="82"/>
        <v>2.0000000000000004E-2</v>
      </c>
      <c r="L162" s="60">
        <f>K162*I162</f>
        <v>1.6600000000000004</v>
      </c>
      <c r="M162" s="188">
        <f t="shared" si="72"/>
        <v>6.3481000000000005</v>
      </c>
      <c r="N162" s="126"/>
    </row>
    <row r="163" spans="1:17" x14ac:dyDescent="0.25">
      <c r="A163" s="34"/>
      <c r="B163" s="15" t="s">
        <v>192</v>
      </c>
      <c r="C163" s="91">
        <f>C160</f>
        <v>1</v>
      </c>
      <c r="D163" s="1">
        <v>0</v>
      </c>
      <c r="E163" s="2">
        <f>C163+(C163*D163)</f>
        <v>1</v>
      </c>
      <c r="F163" s="6" t="s">
        <v>10</v>
      </c>
      <c r="G163" s="160">
        <v>4.0286</v>
      </c>
      <c r="H163" s="167">
        <f t="shared" si="81"/>
        <v>4.0286</v>
      </c>
      <c r="I163" s="9">
        <f>$I$5</f>
        <v>83</v>
      </c>
      <c r="J163" s="162">
        <v>2.4E-2</v>
      </c>
      <c r="K163" s="163">
        <f t="shared" si="82"/>
        <v>2.4E-2</v>
      </c>
      <c r="L163" s="60">
        <f>K163*I163</f>
        <v>1.992</v>
      </c>
      <c r="M163" s="188">
        <f t="shared" si="72"/>
        <v>6.0206</v>
      </c>
      <c r="N163" s="126"/>
    </row>
    <row r="164" spans="1:17" x14ac:dyDescent="0.25">
      <c r="A164" s="34"/>
      <c r="B164" s="15" t="s">
        <v>193</v>
      </c>
      <c r="C164" s="91">
        <f>C160*2</f>
        <v>2</v>
      </c>
      <c r="D164" s="1">
        <v>0</v>
      </c>
      <c r="E164" s="2">
        <f>C164+(C164*D164)</f>
        <v>2</v>
      </c>
      <c r="F164" s="6" t="s">
        <v>10</v>
      </c>
      <c r="G164" s="160">
        <v>9.0899999999999995E-2</v>
      </c>
      <c r="H164" s="167">
        <f t="shared" si="81"/>
        <v>0.18179999999999999</v>
      </c>
      <c r="I164" s="9">
        <f>$I$5</f>
        <v>83</v>
      </c>
      <c r="J164" s="162">
        <v>2.24E-2</v>
      </c>
      <c r="K164" s="163">
        <f t="shared" si="82"/>
        <v>4.48E-2</v>
      </c>
      <c r="L164" s="60">
        <f>K164*I164</f>
        <v>3.7183999999999999</v>
      </c>
      <c r="M164" s="188">
        <f t="shared" si="72"/>
        <v>3.9001999999999999</v>
      </c>
      <c r="N164" s="126"/>
    </row>
    <row r="165" spans="1:17" x14ac:dyDescent="0.25">
      <c r="A165" s="34"/>
      <c r="B165" s="15" t="s">
        <v>194</v>
      </c>
      <c r="C165" s="91">
        <f>C160</f>
        <v>1</v>
      </c>
      <c r="D165" s="1">
        <v>0</v>
      </c>
      <c r="E165" s="2">
        <f>C165+(C165*D165)</f>
        <v>1</v>
      </c>
      <c r="F165" s="6" t="s">
        <v>10</v>
      </c>
      <c r="G165" s="160">
        <v>0.53239999999999998</v>
      </c>
      <c r="H165" s="167">
        <f t="shared" si="81"/>
        <v>0.53239999999999998</v>
      </c>
      <c r="I165" s="9">
        <f>$I$5</f>
        <v>83</v>
      </c>
      <c r="J165" s="162">
        <v>2.1600000000000005E-2</v>
      </c>
      <c r="K165" s="163">
        <f t="shared" si="82"/>
        <v>2.1600000000000005E-2</v>
      </c>
      <c r="L165" s="60">
        <f>K165*I165</f>
        <v>1.7928000000000004</v>
      </c>
      <c r="M165" s="188">
        <f t="shared" si="72"/>
        <v>2.3252000000000006</v>
      </c>
      <c r="N165" s="126"/>
    </row>
    <row r="166" spans="1:17" s="149" customFormat="1" x14ac:dyDescent="0.25">
      <c r="A166" s="181">
        <v>12</v>
      </c>
      <c r="B166" s="202" t="s">
        <v>96</v>
      </c>
      <c r="C166" s="203">
        <v>1</v>
      </c>
      <c r="D166" s="204">
        <v>0</v>
      </c>
      <c r="E166" s="205">
        <f t="shared" si="77"/>
        <v>1</v>
      </c>
      <c r="F166" s="192" t="s">
        <v>10</v>
      </c>
      <c r="G166" s="199">
        <v>15.3</v>
      </c>
      <c r="H166" s="200">
        <f t="shared" ref="H166:H170" si="83">G166*E166</f>
        <v>15.3</v>
      </c>
      <c r="I166" s="56">
        <f t="shared" si="69"/>
        <v>83</v>
      </c>
      <c r="J166" s="52">
        <v>0.3</v>
      </c>
      <c r="K166" s="201">
        <f t="shared" ref="K166:K170" si="84">J166*E166</f>
        <v>0.3</v>
      </c>
      <c r="L166" s="200">
        <f t="shared" si="80"/>
        <v>24.9</v>
      </c>
      <c r="M166" s="188">
        <f t="shared" si="72"/>
        <v>40.200000000000003</v>
      </c>
      <c r="N166" s="189"/>
    </row>
    <row r="167" spans="1:17" s="149" customFormat="1" x14ac:dyDescent="0.25">
      <c r="A167" s="181">
        <v>13</v>
      </c>
      <c r="B167" s="202" t="s">
        <v>97</v>
      </c>
      <c r="C167" s="203">
        <v>1</v>
      </c>
      <c r="D167" s="204">
        <v>0</v>
      </c>
      <c r="E167" s="205">
        <f t="shared" si="77"/>
        <v>1</v>
      </c>
      <c r="F167" s="192" t="s">
        <v>10</v>
      </c>
      <c r="G167" s="199">
        <v>15</v>
      </c>
      <c r="H167" s="200">
        <f t="shared" si="83"/>
        <v>15</v>
      </c>
      <c r="I167" s="56">
        <f t="shared" si="69"/>
        <v>83</v>
      </c>
      <c r="J167" s="52">
        <v>0.3</v>
      </c>
      <c r="K167" s="201">
        <f t="shared" si="84"/>
        <v>0.3</v>
      </c>
      <c r="L167" s="200">
        <f t="shared" si="80"/>
        <v>24.9</v>
      </c>
      <c r="M167" s="188">
        <f t="shared" si="72"/>
        <v>39.9</v>
      </c>
      <c r="N167" s="189"/>
    </row>
    <row r="168" spans="1:17" s="149" customFormat="1" x14ac:dyDescent="0.25">
      <c r="A168" s="181">
        <v>14</v>
      </c>
      <c r="B168" s="202" t="s">
        <v>98</v>
      </c>
      <c r="C168" s="203">
        <v>106</v>
      </c>
      <c r="D168" s="204">
        <v>0</v>
      </c>
      <c r="E168" s="205">
        <f t="shared" si="77"/>
        <v>106</v>
      </c>
      <c r="F168" s="192" t="s">
        <v>10</v>
      </c>
      <c r="G168" s="199">
        <v>15.3</v>
      </c>
      <c r="H168" s="200">
        <f t="shared" si="83"/>
        <v>1621.8000000000002</v>
      </c>
      <c r="I168" s="56">
        <f t="shared" si="69"/>
        <v>83</v>
      </c>
      <c r="J168" s="52">
        <v>0.3</v>
      </c>
      <c r="K168" s="201">
        <f t="shared" si="84"/>
        <v>31.799999999999997</v>
      </c>
      <c r="L168" s="200">
        <f t="shared" si="80"/>
        <v>2639.3999999999996</v>
      </c>
      <c r="M168" s="188">
        <f t="shared" si="72"/>
        <v>4261.2</v>
      </c>
      <c r="N168" s="189"/>
    </row>
    <row r="169" spans="1:17" s="149" customFormat="1" x14ac:dyDescent="0.25">
      <c r="A169" s="181">
        <v>15</v>
      </c>
      <c r="B169" s="202" t="s">
        <v>99</v>
      </c>
      <c r="C169" s="203">
        <v>4</v>
      </c>
      <c r="D169" s="204">
        <v>0</v>
      </c>
      <c r="E169" s="205">
        <f t="shared" si="77"/>
        <v>4</v>
      </c>
      <c r="F169" s="192" t="s">
        <v>10</v>
      </c>
      <c r="G169" s="199">
        <v>18.600000000000001</v>
      </c>
      <c r="H169" s="200">
        <f t="shared" si="83"/>
        <v>74.400000000000006</v>
      </c>
      <c r="I169" s="56">
        <f t="shared" si="69"/>
        <v>83</v>
      </c>
      <c r="J169" s="52">
        <v>0.3</v>
      </c>
      <c r="K169" s="201">
        <f t="shared" si="84"/>
        <v>1.2</v>
      </c>
      <c r="L169" s="200">
        <f t="shared" si="80"/>
        <v>99.6</v>
      </c>
      <c r="M169" s="188">
        <f t="shared" si="72"/>
        <v>174</v>
      </c>
      <c r="N169" s="189"/>
    </row>
    <row r="170" spans="1:17" s="149" customFormat="1" ht="30" x14ac:dyDescent="0.25">
      <c r="A170" s="181">
        <v>16</v>
      </c>
      <c r="B170" s="202" t="s">
        <v>100</v>
      </c>
      <c r="C170" s="203">
        <v>4</v>
      </c>
      <c r="D170" s="204">
        <v>0</v>
      </c>
      <c r="E170" s="205">
        <f t="shared" si="77"/>
        <v>4</v>
      </c>
      <c r="F170" s="192" t="s">
        <v>10</v>
      </c>
      <c r="G170" s="199">
        <v>19.5</v>
      </c>
      <c r="H170" s="200">
        <f t="shared" si="83"/>
        <v>78</v>
      </c>
      <c r="I170" s="56">
        <f t="shared" si="69"/>
        <v>83</v>
      </c>
      <c r="J170" s="52">
        <v>0.3</v>
      </c>
      <c r="K170" s="201">
        <f t="shared" si="84"/>
        <v>1.2</v>
      </c>
      <c r="L170" s="200">
        <f t="shared" si="80"/>
        <v>99.6</v>
      </c>
      <c r="M170" s="188">
        <f t="shared" ref="M170:M176" si="85">H170+L170</f>
        <v>177.6</v>
      </c>
      <c r="N170" s="189"/>
    </row>
    <row r="171" spans="1:17" s="210" customFormat="1" ht="15" customHeight="1" x14ac:dyDescent="0.25">
      <c r="A171" s="181">
        <v>17</v>
      </c>
      <c r="B171" s="207" t="s">
        <v>101</v>
      </c>
      <c r="C171" s="208">
        <v>20</v>
      </c>
      <c r="D171" s="209">
        <v>0</v>
      </c>
      <c r="E171" s="205">
        <f t="shared" si="77"/>
        <v>20</v>
      </c>
      <c r="F171" s="192" t="s">
        <v>10</v>
      </c>
      <c r="G171" s="206"/>
      <c r="H171" s="200">
        <f>G171*E171</f>
        <v>0</v>
      </c>
      <c r="I171" s="56">
        <f t="shared" si="69"/>
        <v>83</v>
      </c>
      <c r="J171" s="52">
        <v>0.5</v>
      </c>
      <c r="K171" s="201">
        <f>J171*E171</f>
        <v>10</v>
      </c>
      <c r="L171" s="186">
        <f t="shared" si="80"/>
        <v>830</v>
      </c>
      <c r="M171" s="188">
        <f t="shared" si="85"/>
        <v>830</v>
      </c>
      <c r="N171" s="189"/>
      <c r="O171" s="149"/>
      <c r="Q171" s="149"/>
    </row>
    <row r="172" spans="1:17" s="149" customFormat="1" x14ac:dyDescent="0.25">
      <c r="A172" s="181">
        <v>18</v>
      </c>
      <c r="B172" s="202" t="s">
        <v>102</v>
      </c>
      <c r="C172" s="203">
        <v>13</v>
      </c>
      <c r="D172" s="204">
        <v>0</v>
      </c>
      <c r="E172" s="205">
        <f t="shared" ref="E172:E176" si="86">C172+(C172*D172)</f>
        <v>13</v>
      </c>
      <c r="F172" s="192" t="s">
        <v>10</v>
      </c>
      <c r="G172" s="199">
        <v>0.98</v>
      </c>
      <c r="H172" s="200">
        <f t="shared" ref="H172:H174" si="87">G172*E172</f>
        <v>12.74</v>
      </c>
      <c r="I172" s="56">
        <f t="shared" si="69"/>
        <v>83</v>
      </c>
      <c r="J172" s="52">
        <v>0.03</v>
      </c>
      <c r="K172" s="201">
        <f t="shared" ref="K172:K174" si="88">J172*E172</f>
        <v>0.39</v>
      </c>
      <c r="L172" s="200">
        <f t="shared" ref="L172:L176" si="89">K172*I172</f>
        <v>32.370000000000005</v>
      </c>
      <c r="M172" s="188">
        <f t="shared" si="85"/>
        <v>45.110000000000007</v>
      </c>
      <c r="N172" s="189"/>
    </row>
    <row r="173" spans="1:17" s="149" customFormat="1" x14ac:dyDescent="0.25">
      <c r="A173" s="181">
        <v>19</v>
      </c>
      <c r="B173" s="202" t="s">
        <v>103</v>
      </c>
      <c r="C173" s="203">
        <v>29</v>
      </c>
      <c r="D173" s="204">
        <v>0</v>
      </c>
      <c r="E173" s="205">
        <f t="shared" si="86"/>
        <v>29</v>
      </c>
      <c r="F173" s="192" t="s">
        <v>10</v>
      </c>
      <c r="G173" s="206"/>
      <c r="H173" s="200">
        <f t="shared" si="87"/>
        <v>0</v>
      </c>
      <c r="I173" s="56">
        <f t="shared" si="69"/>
        <v>83</v>
      </c>
      <c r="J173" s="52">
        <v>0.85</v>
      </c>
      <c r="K173" s="201">
        <f t="shared" si="88"/>
        <v>24.65</v>
      </c>
      <c r="L173" s="200">
        <f t="shared" si="89"/>
        <v>2045.9499999999998</v>
      </c>
      <c r="M173" s="188">
        <f t="shared" si="85"/>
        <v>2045.9499999999998</v>
      </c>
      <c r="N173" s="189"/>
    </row>
    <row r="174" spans="1:17" s="149" customFormat="1" x14ac:dyDescent="0.25">
      <c r="A174" s="181">
        <v>20</v>
      </c>
      <c r="B174" s="202" t="s">
        <v>104</v>
      </c>
      <c r="C174" s="203">
        <v>1</v>
      </c>
      <c r="D174" s="204">
        <v>0</v>
      </c>
      <c r="E174" s="205">
        <f t="shared" si="86"/>
        <v>1</v>
      </c>
      <c r="F174" s="192" t="s">
        <v>10</v>
      </c>
      <c r="G174" s="199">
        <v>16.45</v>
      </c>
      <c r="H174" s="200">
        <f t="shared" si="87"/>
        <v>16.45</v>
      </c>
      <c r="I174" s="56">
        <f t="shared" si="69"/>
        <v>83</v>
      </c>
      <c r="J174" s="52">
        <v>0.3</v>
      </c>
      <c r="K174" s="201">
        <f t="shared" si="88"/>
        <v>0.3</v>
      </c>
      <c r="L174" s="200">
        <f t="shared" si="89"/>
        <v>24.9</v>
      </c>
      <c r="M174" s="188">
        <f t="shared" si="85"/>
        <v>41.349999999999994</v>
      </c>
      <c r="N174" s="189"/>
    </row>
    <row r="175" spans="1:17" s="149" customFormat="1" ht="15" customHeight="1" x14ac:dyDescent="0.25">
      <c r="A175" s="181">
        <v>21</v>
      </c>
      <c r="B175" s="49" t="s">
        <v>105</v>
      </c>
      <c r="C175" s="191">
        <v>3</v>
      </c>
      <c r="D175" s="183">
        <v>0</v>
      </c>
      <c r="E175" s="184">
        <f t="shared" si="86"/>
        <v>3</v>
      </c>
      <c r="F175" s="192" t="s">
        <v>10</v>
      </c>
      <c r="G175" s="206"/>
      <c r="H175" s="200">
        <f>G175*E175</f>
        <v>0</v>
      </c>
      <c r="I175" s="56">
        <f t="shared" si="69"/>
        <v>83</v>
      </c>
      <c r="J175" s="52">
        <v>0.8</v>
      </c>
      <c r="K175" s="201">
        <f>J175*E175</f>
        <v>2.4000000000000004</v>
      </c>
      <c r="L175" s="186">
        <f t="shared" si="89"/>
        <v>199.20000000000002</v>
      </c>
      <c r="M175" s="188">
        <f t="shared" si="85"/>
        <v>199.20000000000002</v>
      </c>
      <c r="N175" s="189"/>
    </row>
    <row r="176" spans="1:17" s="149" customFormat="1" x14ac:dyDescent="0.25">
      <c r="A176" s="181">
        <v>22</v>
      </c>
      <c r="B176" s="202" t="s">
        <v>106</v>
      </c>
      <c r="C176" s="203">
        <v>2</v>
      </c>
      <c r="D176" s="204">
        <v>0</v>
      </c>
      <c r="E176" s="205">
        <f t="shared" si="86"/>
        <v>2</v>
      </c>
      <c r="F176" s="192" t="s">
        <v>10</v>
      </c>
      <c r="G176" s="199">
        <v>2.2999999999999998</v>
      </c>
      <c r="H176" s="200">
        <f t="shared" ref="H176" si="90">G176*E176</f>
        <v>4.5999999999999996</v>
      </c>
      <c r="I176" s="56">
        <f t="shared" si="69"/>
        <v>83</v>
      </c>
      <c r="J176" s="52">
        <v>0.05</v>
      </c>
      <c r="K176" s="201">
        <f t="shared" ref="K176" si="91">J176*E176</f>
        <v>0.1</v>
      </c>
      <c r="L176" s="200">
        <f t="shared" si="89"/>
        <v>8.3000000000000007</v>
      </c>
      <c r="M176" s="188">
        <f t="shared" si="85"/>
        <v>12.9</v>
      </c>
      <c r="N176" s="189"/>
    </row>
    <row r="177" spans="1:14" ht="15.75" thickBot="1" x14ac:dyDescent="0.3">
      <c r="A177" s="34"/>
      <c r="B177" s="77"/>
      <c r="C177" s="87"/>
      <c r="D177" s="1"/>
      <c r="E177" s="67"/>
      <c r="F177" s="23"/>
      <c r="G177" s="68"/>
      <c r="H177" s="59"/>
      <c r="I177" s="69"/>
      <c r="J177" s="70"/>
      <c r="K177" s="71"/>
      <c r="L177" s="111"/>
      <c r="M177" s="61"/>
      <c r="N177" s="127"/>
    </row>
    <row r="178" spans="1:14" s="130" customFormat="1" ht="16.5" thickBot="1" x14ac:dyDescent="0.3">
      <c r="A178" s="72"/>
      <c r="B178" s="128"/>
      <c r="C178" s="92"/>
      <c r="D178" s="73"/>
      <c r="E178" s="288" t="s">
        <v>40</v>
      </c>
      <c r="F178" s="289"/>
      <c r="G178" s="156">
        <f>SUM(H106:H176)</f>
        <v>6696.4687999999996</v>
      </c>
      <c r="H178" s="290" t="s">
        <v>41</v>
      </c>
      <c r="I178" s="291"/>
      <c r="J178" s="80">
        <f>SUM(L106:L176)</f>
        <v>10539.273600000002</v>
      </c>
      <c r="K178" s="164"/>
      <c r="L178" s="116"/>
      <c r="M178" s="74"/>
      <c r="N178" s="129">
        <f>SUM(M106:M176)</f>
        <v>17235.742399999999</v>
      </c>
    </row>
    <row r="179" spans="1:14" ht="15.75" thickBot="1" x14ac:dyDescent="0.3">
      <c r="A179" s="131"/>
      <c r="B179" s="10"/>
      <c r="C179" s="93"/>
      <c r="D179" s="21"/>
      <c r="E179" s="22"/>
      <c r="F179" s="23"/>
      <c r="G179" s="11"/>
      <c r="H179" s="111"/>
      <c r="I179" s="5"/>
      <c r="J179" s="4"/>
      <c r="K179" s="79"/>
      <c r="L179" s="111"/>
      <c r="M179" s="62"/>
      <c r="N179" s="84"/>
    </row>
    <row r="180" spans="1:14" ht="30" customHeight="1" thickBot="1" x14ac:dyDescent="0.3">
      <c r="A180" s="292" t="s">
        <v>20</v>
      </c>
      <c r="B180" s="274"/>
      <c r="C180" s="274"/>
      <c r="D180" s="274"/>
      <c r="E180" s="274"/>
      <c r="F180" s="275"/>
      <c r="G180" s="20"/>
      <c r="H180" s="111"/>
      <c r="I180" s="5"/>
      <c r="J180" s="4"/>
      <c r="K180" s="4"/>
      <c r="L180" s="111"/>
      <c r="M180" s="62"/>
      <c r="N180" s="84"/>
    </row>
    <row r="181" spans="1:14" ht="20.100000000000001" customHeight="1" thickBot="1" x14ac:dyDescent="0.3">
      <c r="A181" s="281" t="s">
        <v>20</v>
      </c>
      <c r="B181" s="282" t="s">
        <v>16</v>
      </c>
      <c r="C181" s="94"/>
      <c r="D181" s="1"/>
      <c r="E181" s="2"/>
      <c r="F181" s="3"/>
      <c r="G181" s="11"/>
      <c r="H181" s="59"/>
      <c r="I181" s="5"/>
      <c r="J181" s="4"/>
      <c r="K181" s="4"/>
      <c r="L181" s="111"/>
      <c r="M181" s="62"/>
      <c r="N181" s="84"/>
    </row>
    <row r="182" spans="1:14" s="149" customFormat="1" ht="45" x14ac:dyDescent="0.25">
      <c r="A182" s="211">
        <v>1</v>
      </c>
      <c r="B182" s="49" t="s">
        <v>129</v>
      </c>
      <c r="C182" s="191">
        <v>14</v>
      </c>
      <c r="D182" s="183">
        <v>0</v>
      </c>
      <c r="E182" s="184">
        <f t="shared" ref="E182:E187" si="92">C182+(C182*D182)</f>
        <v>14</v>
      </c>
      <c r="F182" s="192" t="s">
        <v>10</v>
      </c>
      <c r="G182" s="213"/>
      <c r="H182" s="186">
        <f t="shared" ref="H182:H196" si="93">G182*E182</f>
        <v>0</v>
      </c>
      <c r="I182" s="56">
        <f t="shared" ref="I182:I200" si="94">$I$5</f>
        <v>83</v>
      </c>
      <c r="J182" s="52">
        <v>0.75</v>
      </c>
      <c r="K182" s="187">
        <f t="shared" ref="K182:K196" si="95">J182*E182</f>
        <v>10.5</v>
      </c>
      <c r="L182" s="212">
        <f t="shared" ref="L182:L196" si="96">I182*K182</f>
        <v>871.5</v>
      </c>
      <c r="M182" s="188">
        <f t="shared" ref="M182:M196" si="97">H182+L182</f>
        <v>871.5</v>
      </c>
      <c r="N182" s="189"/>
    </row>
    <row r="183" spans="1:14" s="149" customFormat="1" ht="30" x14ac:dyDescent="0.25">
      <c r="A183" s="211">
        <v>2</v>
      </c>
      <c r="B183" s="8" t="s">
        <v>130</v>
      </c>
      <c r="C183" s="191">
        <v>8</v>
      </c>
      <c r="D183" s="183">
        <v>0</v>
      </c>
      <c r="E183" s="184">
        <f t="shared" si="92"/>
        <v>8</v>
      </c>
      <c r="F183" s="192" t="s">
        <v>10</v>
      </c>
      <c r="G183" s="213"/>
      <c r="H183" s="186">
        <f t="shared" si="93"/>
        <v>0</v>
      </c>
      <c r="I183" s="56">
        <f t="shared" si="94"/>
        <v>83</v>
      </c>
      <c r="J183" s="52">
        <v>0.8</v>
      </c>
      <c r="K183" s="187">
        <f t="shared" si="95"/>
        <v>6.4</v>
      </c>
      <c r="L183" s="212">
        <f t="shared" si="96"/>
        <v>531.20000000000005</v>
      </c>
      <c r="M183" s="188">
        <f t="shared" si="97"/>
        <v>531.20000000000005</v>
      </c>
      <c r="N183" s="189"/>
    </row>
    <row r="184" spans="1:14" s="149" customFormat="1" ht="30" x14ac:dyDescent="0.25">
      <c r="A184" s="211">
        <v>3</v>
      </c>
      <c r="B184" s="190" t="s">
        <v>131</v>
      </c>
      <c r="C184" s="191">
        <v>2</v>
      </c>
      <c r="D184" s="183">
        <v>0</v>
      </c>
      <c r="E184" s="184">
        <f t="shared" si="92"/>
        <v>2</v>
      </c>
      <c r="F184" s="192" t="s">
        <v>10</v>
      </c>
      <c r="G184" s="213"/>
      <c r="H184" s="186">
        <f t="shared" si="93"/>
        <v>0</v>
      </c>
      <c r="I184" s="56">
        <f t="shared" si="94"/>
        <v>83</v>
      </c>
      <c r="J184" s="52">
        <v>0.8</v>
      </c>
      <c r="K184" s="187">
        <f t="shared" si="95"/>
        <v>1.6</v>
      </c>
      <c r="L184" s="212">
        <f t="shared" si="96"/>
        <v>132.80000000000001</v>
      </c>
      <c r="M184" s="188">
        <f t="shared" si="97"/>
        <v>132.80000000000001</v>
      </c>
      <c r="N184" s="189"/>
    </row>
    <row r="185" spans="1:14" s="149" customFormat="1" ht="30" x14ac:dyDescent="0.25">
      <c r="A185" s="211">
        <v>4</v>
      </c>
      <c r="B185" s="190" t="s">
        <v>132</v>
      </c>
      <c r="C185" s="191">
        <v>44</v>
      </c>
      <c r="D185" s="183">
        <v>0</v>
      </c>
      <c r="E185" s="184">
        <f t="shared" si="92"/>
        <v>44</v>
      </c>
      <c r="F185" s="192" t="s">
        <v>10</v>
      </c>
      <c r="G185" s="213"/>
      <c r="H185" s="186">
        <f t="shared" si="93"/>
        <v>0</v>
      </c>
      <c r="I185" s="56">
        <f t="shared" si="94"/>
        <v>83</v>
      </c>
      <c r="J185" s="52">
        <v>0.85</v>
      </c>
      <c r="K185" s="187">
        <f t="shared" si="95"/>
        <v>37.4</v>
      </c>
      <c r="L185" s="212">
        <f t="shared" si="96"/>
        <v>3104.2</v>
      </c>
      <c r="M185" s="188">
        <f t="shared" si="97"/>
        <v>3104.2</v>
      </c>
      <c r="N185" s="189"/>
    </row>
    <row r="186" spans="1:14" s="149" customFormat="1" ht="45" x14ac:dyDescent="0.25">
      <c r="A186" s="211">
        <v>5</v>
      </c>
      <c r="B186" s="190" t="s">
        <v>133</v>
      </c>
      <c r="C186" s="191">
        <v>6</v>
      </c>
      <c r="D186" s="183">
        <v>0</v>
      </c>
      <c r="E186" s="184">
        <f t="shared" si="92"/>
        <v>6</v>
      </c>
      <c r="F186" s="192" t="s">
        <v>10</v>
      </c>
      <c r="G186" s="213"/>
      <c r="H186" s="186">
        <f t="shared" si="93"/>
        <v>0</v>
      </c>
      <c r="I186" s="56">
        <f t="shared" si="94"/>
        <v>83</v>
      </c>
      <c r="J186" s="52">
        <v>0.75</v>
      </c>
      <c r="K186" s="187">
        <f t="shared" si="95"/>
        <v>4.5</v>
      </c>
      <c r="L186" s="212">
        <f t="shared" si="96"/>
        <v>373.5</v>
      </c>
      <c r="M186" s="188">
        <f t="shared" si="97"/>
        <v>373.5</v>
      </c>
      <c r="N186" s="189"/>
    </row>
    <row r="187" spans="1:14" s="149" customFormat="1" ht="45" x14ac:dyDescent="0.25">
      <c r="A187" s="211">
        <v>6</v>
      </c>
      <c r="B187" s="190" t="s">
        <v>134</v>
      </c>
      <c r="C187" s="191">
        <v>2</v>
      </c>
      <c r="D187" s="183">
        <v>0</v>
      </c>
      <c r="E187" s="184">
        <f t="shared" si="92"/>
        <v>2</v>
      </c>
      <c r="F187" s="192" t="s">
        <v>10</v>
      </c>
      <c r="G187" s="213"/>
      <c r="H187" s="186">
        <f t="shared" si="93"/>
        <v>0</v>
      </c>
      <c r="I187" s="56">
        <f t="shared" si="94"/>
        <v>83</v>
      </c>
      <c r="J187" s="52">
        <v>0.65</v>
      </c>
      <c r="K187" s="187">
        <f t="shared" si="95"/>
        <v>1.3</v>
      </c>
      <c r="L187" s="212">
        <f t="shared" si="96"/>
        <v>107.9</v>
      </c>
      <c r="M187" s="188">
        <f t="shared" si="97"/>
        <v>107.9</v>
      </c>
      <c r="N187" s="189"/>
    </row>
    <row r="188" spans="1:14" s="149" customFormat="1" ht="45" x14ac:dyDescent="0.25">
      <c r="A188" s="211">
        <v>7</v>
      </c>
      <c r="B188" s="49" t="s">
        <v>221</v>
      </c>
      <c r="C188" s="191">
        <v>1</v>
      </c>
      <c r="D188" s="183">
        <v>0</v>
      </c>
      <c r="E188" s="184">
        <f t="shared" ref="E188:E192" si="98">C188+(C188*D188)</f>
        <v>1</v>
      </c>
      <c r="F188" s="192" t="s">
        <v>10</v>
      </c>
      <c r="G188" s="213"/>
      <c r="H188" s="186">
        <f t="shared" si="93"/>
        <v>0</v>
      </c>
      <c r="I188" s="56">
        <f t="shared" si="94"/>
        <v>83</v>
      </c>
      <c r="J188" s="52">
        <v>0.7</v>
      </c>
      <c r="K188" s="187">
        <f t="shared" si="95"/>
        <v>0.7</v>
      </c>
      <c r="L188" s="212">
        <f t="shared" si="96"/>
        <v>58.099999999999994</v>
      </c>
      <c r="M188" s="188">
        <f t="shared" si="97"/>
        <v>58.099999999999994</v>
      </c>
      <c r="N188" s="189"/>
    </row>
    <row r="189" spans="1:14" s="149" customFormat="1" ht="30" x14ac:dyDescent="0.25">
      <c r="A189" s="211">
        <v>8</v>
      </c>
      <c r="B189" s="8" t="s">
        <v>135</v>
      </c>
      <c r="C189" s="191">
        <v>3</v>
      </c>
      <c r="D189" s="183">
        <v>0</v>
      </c>
      <c r="E189" s="184">
        <f t="shared" si="98"/>
        <v>3</v>
      </c>
      <c r="F189" s="192" t="s">
        <v>10</v>
      </c>
      <c r="G189" s="213"/>
      <c r="H189" s="186">
        <f t="shared" si="93"/>
        <v>0</v>
      </c>
      <c r="I189" s="56">
        <f t="shared" si="94"/>
        <v>83</v>
      </c>
      <c r="J189" s="52">
        <v>0.75</v>
      </c>
      <c r="K189" s="187">
        <f t="shared" si="95"/>
        <v>2.25</v>
      </c>
      <c r="L189" s="212">
        <f t="shared" si="96"/>
        <v>186.75</v>
      </c>
      <c r="M189" s="188">
        <f t="shared" si="97"/>
        <v>186.75</v>
      </c>
      <c r="N189" s="189"/>
    </row>
    <row r="190" spans="1:14" s="149" customFormat="1" ht="30" x14ac:dyDescent="0.25">
      <c r="A190" s="211">
        <v>9</v>
      </c>
      <c r="B190" s="190" t="s">
        <v>136</v>
      </c>
      <c r="C190" s="191">
        <v>12</v>
      </c>
      <c r="D190" s="183">
        <v>0</v>
      </c>
      <c r="E190" s="184">
        <f t="shared" si="98"/>
        <v>12</v>
      </c>
      <c r="F190" s="192" t="s">
        <v>10</v>
      </c>
      <c r="G190" s="213"/>
      <c r="H190" s="186">
        <f t="shared" si="93"/>
        <v>0</v>
      </c>
      <c r="I190" s="56">
        <f t="shared" si="94"/>
        <v>83</v>
      </c>
      <c r="J190" s="52">
        <v>0.85</v>
      </c>
      <c r="K190" s="187">
        <f t="shared" si="95"/>
        <v>10.199999999999999</v>
      </c>
      <c r="L190" s="212">
        <f t="shared" si="96"/>
        <v>846.59999999999991</v>
      </c>
      <c r="M190" s="188">
        <f t="shared" si="97"/>
        <v>846.59999999999991</v>
      </c>
      <c r="N190" s="189"/>
    </row>
    <row r="191" spans="1:14" s="149" customFormat="1" ht="30" x14ac:dyDescent="0.25">
      <c r="A191" s="211">
        <v>10</v>
      </c>
      <c r="B191" s="190" t="s">
        <v>137</v>
      </c>
      <c r="C191" s="191">
        <v>4</v>
      </c>
      <c r="D191" s="183">
        <v>0</v>
      </c>
      <c r="E191" s="184">
        <f t="shared" si="98"/>
        <v>4</v>
      </c>
      <c r="F191" s="192" t="s">
        <v>10</v>
      </c>
      <c r="G191" s="213"/>
      <c r="H191" s="186">
        <f t="shared" si="93"/>
        <v>0</v>
      </c>
      <c r="I191" s="56">
        <f t="shared" si="94"/>
        <v>83</v>
      </c>
      <c r="J191" s="52">
        <v>0.8</v>
      </c>
      <c r="K191" s="187">
        <f t="shared" si="95"/>
        <v>3.2</v>
      </c>
      <c r="L191" s="212">
        <f t="shared" si="96"/>
        <v>265.60000000000002</v>
      </c>
      <c r="M191" s="188">
        <f t="shared" si="97"/>
        <v>265.60000000000002</v>
      </c>
      <c r="N191" s="189"/>
    </row>
    <row r="192" spans="1:14" s="149" customFormat="1" ht="30" x14ac:dyDescent="0.25">
      <c r="A192" s="211">
        <v>11</v>
      </c>
      <c r="B192" s="190" t="s">
        <v>138</v>
      </c>
      <c r="C192" s="191">
        <v>3</v>
      </c>
      <c r="D192" s="183">
        <v>0</v>
      </c>
      <c r="E192" s="184">
        <f t="shared" si="98"/>
        <v>3</v>
      </c>
      <c r="F192" s="192" t="s">
        <v>10</v>
      </c>
      <c r="G192" s="213"/>
      <c r="H192" s="186">
        <f t="shared" si="93"/>
        <v>0</v>
      </c>
      <c r="I192" s="56">
        <f t="shared" si="94"/>
        <v>83</v>
      </c>
      <c r="J192" s="52">
        <v>0.75</v>
      </c>
      <c r="K192" s="187">
        <f t="shared" si="95"/>
        <v>2.25</v>
      </c>
      <c r="L192" s="212">
        <f t="shared" si="96"/>
        <v>186.75</v>
      </c>
      <c r="M192" s="188">
        <f t="shared" si="97"/>
        <v>186.75</v>
      </c>
      <c r="N192" s="189"/>
    </row>
    <row r="193" spans="1:17" s="149" customFormat="1" ht="45" x14ac:dyDescent="0.25">
      <c r="A193" s="211">
        <v>12</v>
      </c>
      <c r="B193" s="8" t="s">
        <v>139</v>
      </c>
      <c r="C193" s="191">
        <v>2</v>
      </c>
      <c r="D193" s="183">
        <v>0</v>
      </c>
      <c r="E193" s="184">
        <f t="shared" ref="E193:E200" si="99">C193+(C193*D193)</f>
        <v>2</v>
      </c>
      <c r="F193" s="192" t="s">
        <v>10</v>
      </c>
      <c r="G193" s="213"/>
      <c r="H193" s="186">
        <f t="shared" si="93"/>
        <v>0</v>
      </c>
      <c r="I193" s="56">
        <f t="shared" si="94"/>
        <v>83</v>
      </c>
      <c r="J193" s="52">
        <v>0.7</v>
      </c>
      <c r="K193" s="187">
        <f t="shared" si="95"/>
        <v>1.4</v>
      </c>
      <c r="L193" s="212">
        <f t="shared" si="96"/>
        <v>116.19999999999999</v>
      </c>
      <c r="M193" s="188">
        <f t="shared" si="97"/>
        <v>116.19999999999999</v>
      </c>
      <c r="N193" s="189"/>
    </row>
    <row r="194" spans="1:17" s="149" customFormat="1" ht="30" x14ac:dyDescent="0.25">
      <c r="A194" s="211">
        <v>13</v>
      </c>
      <c r="B194" s="8" t="s">
        <v>140</v>
      </c>
      <c r="C194" s="191">
        <v>25</v>
      </c>
      <c r="D194" s="183">
        <v>0</v>
      </c>
      <c r="E194" s="184">
        <f t="shared" ref="E194" si="100">C194+(C194*D194)</f>
        <v>25</v>
      </c>
      <c r="F194" s="192" t="s">
        <v>10</v>
      </c>
      <c r="G194" s="213"/>
      <c r="H194" s="186">
        <f t="shared" ref="H194" si="101">G194*E194</f>
        <v>0</v>
      </c>
      <c r="I194" s="56">
        <f t="shared" si="94"/>
        <v>83</v>
      </c>
      <c r="J194" s="52">
        <v>0.8</v>
      </c>
      <c r="K194" s="187">
        <f t="shared" ref="K194" si="102">J194*E194</f>
        <v>20</v>
      </c>
      <c r="L194" s="212">
        <f t="shared" ref="L194" si="103">I194*K194</f>
        <v>1660</v>
      </c>
      <c r="M194" s="188">
        <f t="shared" ref="M194" si="104">H194+L194</f>
        <v>1660</v>
      </c>
      <c r="N194" s="189"/>
    </row>
    <row r="195" spans="1:17" s="149" customFormat="1" ht="30" x14ac:dyDescent="0.25">
      <c r="A195" s="211">
        <v>14</v>
      </c>
      <c r="B195" s="190" t="s">
        <v>141</v>
      </c>
      <c r="C195" s="191">
        <v>6</v>
      </c>
      <c r="D195" s="183">
        <v>0</v>
      </c>
      <c r="E195" s="184">
        <f t="shared" si="99"/>
        <v>6</v>
      </c>
      <c r="F195" s="192" t="s">
        <v>10</v>
      </c>
      <c r="G195" s="213"/>
      <c r="H195" s="186">
        <f t="shared" si="93"/>
        <v>0</v>
      </c>
      <c r="I195" s="56">
        <f t="shared" si="94"/>
        <v>83</v>
      </c>
      <c r="J195" s="52">
        <v>0.85</v>
      </c>
      <c r="K195" s="187">
        <f t="shared" si="95"/>
        <v>5.0999999999999996</v>
      </c>
      <c r="L195" s="212">
        <f t="shared" si="96"/>
        <v>423.29999999999995</v>
      </c>
      <c r="M195" s="188">
        <f t="shared" si="97"/>
        <v>423.29999999999995</v>
      </c>
      <c r="N195" s="189"/>
    </row>
    <row r="196" spans="1:17" s="149" customFormat="1" x14ac:dyDescent="0.25">
      <c r="A196" s="211">
        <v>15</v>
      </c>
      <c r="B196" s="190" t="s">
        <v>142</v>
      </c>
      <c r="C196" s="191">
        <v>1</v>
      </c>
      <c r="D196" s="183">
        <v>0</v>
      </c>
      <c r="E196" s="184">
        <f t="shared" si="99"/>
        <v>1</v>
      </c>
      <c r="F196" s="192" t="s">
        <v>10</v>
      </c>
      <c r="G196" s="213"/>
      <c r="H196" s="186">
        <f t="shared" si="93"/>
        <v>0</v>
      </c>
      <c r="I196" s="56">
        <f t="shared" si="94"/>
        <v>83</v>
      </c>
      <c r="J196" s="52">
        <v>0.65</v>
      </c>
      <c r="K196" s="187">
        <f t="shared" si="95"/>
        <v>0.65</v>
      </c>
      <c r="L196" s="212">
        <f t="shared" si="96"/>
        <v>53.95</v>
      </c>
      <c r="M196" s="188">
        <f t="shared" si="97"/>
        <v>53.95</v>
      </c>
      <c r="N196" s="189"/>
    </row>
    <row r="197" spans="1:17" s="149" customFormat="1" ht="45" x14ac:dyDescent="0.25">
      <c r="A197" s="211">
        <v>16</v>
      </c>
      <c r="B197" s="49" t="s">
        <v>143</v>
      </c>
      <c r="C197" s="191">
        <v>4</v>
      </c>
      <c r="D197" s="183">
        <v>0</v>
      </c>
      <c r="E197" s="184">
        <f t="shared" si="99"/>
        <v>4</v>
      </c>
      <c r="F197" s="192" t="s">
        <v>10</v>
      </c>
      <c r="G197" s="213"/>
      <c r="H197" s="186">
        <f t="shared" ref="H197:H200" si="105">G197*E197</f>
        <v>0</v>
      </c>
      <c r="I197" s="56">
        <f t="shared" si="94"/>
        <v>83</v>
      </c>
      <c r="J197" s="52">
        <v>0.7</v>
      </c>
      <c r="K197" s="187">
        <f t="shared" ref="K197:K200" si="106">J197*E197</f>
        <v>2.8</v>
      </c>
      <c r="L197" s="212">
        <f t="shared" ref="L197:L200" si="107">I197*K197</f>
        <v>232.39999999999998</v>
      </c>
      <c r="M197" s="188">
        <f t="shared" ref="M197:M200" si="108">H197+L197</f>
        <v>232.39999999999998</v>
      </c>
      <c r="N197" s="189"/>
    </row>
    <row r="198" spans="1:17" s="149" customFormat="1" ht="45" x14ac:dyDescent="0.25">
      <c r="A198" s="211">
        <v>17</v>
      </c>
      <c r="B198" s="8" t="s">
        <v>144</v>
      </c>
      <c r="C198" s="191">
        <v>14</v>
      </c>
      <c r="D198" s="183">
        <v>0</v>
      </c>
      <c r="E198" s="184">
        <f t="shared" si="99"/>
        <v>14</v>
      </c>
      <c r="F198" s="192" t="s">
        <v>10</v>
      </c>
      <c r="G198" s="213"/>
      <c r="H198" s="186">
        <f t="shared" si="105"/>
        <v>0</v>
      </c>
      <c r="I198" s="56">
        <f t="shared" si="94"/>
        <v>83</v>
      </c>
      <c r="J198" s="52">
        <v>0.65</v>
      </c>
      <c r="K198" s="187">
        <f t="shared" si="106"/>
        <v>9.1</v>
      </c>
      <c r="L198" s="212">
        <f t="shared" si="107"/>
        <v>755.3</v>
      </c>
      <c r="M198" s="188">
        <f t="shared" si="108"/>
        <v>755.3</v>
      </c>
      <c r="N198" s="189"/>
    </row>
    <row r="199" spans="1:17" s="149" customFormat="1" ht="30" x14ac:dyDescent="0.25">
      <c r="A199" s="211">
        <v>18</v>
      </c>
      <c r="B199" s="190" t="s">
        <v>145</v>
      </c>
      <c r="C199" s="191">
        <v>1</v>
      </c>
      <c r="D199" s="183">
        <v>0</v>
      </c>
      <c r="E199" s="184">
        <f t="shared" si="99"/>
        <v>1</v>
      </c>
      <c r="F199" s="192" t="s">
        <v>10</v>
      </c>
      <c r="G199" s="213"/>
      <c r="H199" s="186">
        <f t="shared" si="105"/>
        <v>0</v>
      </c>
      <c r="I199" s="56">
        <f t="shared" si="94"/>
        <v>83</v>
      </c>
      <c r="J199" s="52">
        <v>0.65</v>
      </c>
      <c r="K199" s="187">
        <f t="shared" si="106"/>
        <v>0.65</v>
      </c>
      <c r="L199" s="212">
        <f t="shared" si="107"/>
        <v>53.95</v>
      </c>
      <c r="M199" s="188">
        <f t="shared" si="108"/>
        <v>53.95</v>
      </c>
      <c r="N199" s="189"/>
    </row>
    <row r="200" spans="1:17" s="149" customFormat="1" ht="60" x14ac:dyDescent="0.25">
      <c r="A200" s="211">
        <v>19</v>
      </c>
      <c r="B200" s="190" t="s">
        <v>146</v>
      </c>
      <c r="C200" s="191">
        <v>4</v>
      </c>
      <c r="D200" s="183">
        <v>0</v>
      </c>
      <c r="E200" s="184">
        <f t="shared" si="99"/>
        <v>4</v>
      </c>
      <c r="F200" s="192" t="s">
        <v>10</v>
      </c>
      <c r="G200" s="213"/>
      <c r="H200" s="186">
        <f t="shared" si="105"/>
        <v>0</v>
      </c>
      <c r="I200" s="56">
        <f t="shared" si="94"/>
        <v>83</v>
      </c>
      <c r="J200" s="52">
        <v>0.75</v>
      </c>
      <c r="K200" s="187">
        <f t="shared" si="106"/>
        <v>3</v>
      </c>
      <c r="L200" s="212">
        <f t="shared" si="107"/>
        <v>249</v>
      </c>
      <c r="M200" s="188">
        <f t="shared" si="108"/>
        <v>249</v>
      </c>
      <c r="N200" s="189"/>
    </row>
    <row r="201" spans="1:17" ht="15.75" thickBot="1" x14ac:dyDescent="0.3">
      <c r="A201" s="34"/>
      <c r="B201" s="14"/>
      <c r="C201" s="91"/>
      <c r="D201" s="1"/>
      <c r="E201" s="2"/>
      <c r="F201" s="3"/>
      <c r="G201" s="11"/>
      <c r="H201" s="59"/>
      <c r="I201" s="5"/>
      <c r="J201" s="4"/>
      <c r="K201" s="4"/>
      <c r="L201" s="111"/>
      <c r="M201" s="62"/>
      <c r="N201" s="126"/>
    </row>
    <row r="202" spans="1:17" ht="20.100000000000001" customHeight="1" thickBot="1" x14ac:dyDescent="0.3">
      <c r="A202" s="281" t="s">
        <v>24</v>
      </c>
      <c r="B202" s="282" t="s">
        <v>16</v>
      </c>
      <c r="C202" s="94"/>
      <c r="D202" s="1"/>
      <c r="E202" s="2"/>
      <c r="F202" s="3"/>
      <c r="G202" s="11"/>
      <c r="H202" s="59"/>
      <c r="I202" s="5"/>
      <c r="J202" s="4"/>
      <c r="K202" s="4"/>
      <c r="L202" s="111"/>
      <c r="M202" s="62"/>
      <c r="N202" s="126">
        <v>0</v>
      </c>
    </row>
    <row r="203" spans="1:17" s="149" customFormat="1" ht="30" x14ac:dyDescent="0.25">
      <c r="A203" s="181">
        <v>1</v>
      </c>
      <c r="B203" s="49" t="s">
        <v>147</v>
      </c>
      <c r="C203" s="191">
        <v>4</v>
      </c>
      <c r="D203" s="183">
        <v>0</v>
      </c>
      <c r="E203" s="184">
        <f t="shared" ref="E203:E208" si="109">C203+(C203*D203)</f>
        <v>4</v>
      </c>
      <c r="F203" s="192" t="s">
        <v>10</v>
      </c>
      <c r="G203" s="56">
        <v>41.25</v>
      </c>
      <c r="H203" s="186">
        <f t="shared" ref="H203:H208" si="110">G203*E203</f>
        <v>165</v>
      </c>
      <c r="I203" s="56">
        <f t="shared" ref="I203:I214" si="111">$I$5</f>
        <v>83</v>
      </c>
      <c r="J203" s="187">
        <v>0.35</v>
      </c>
      <c r="K203" s="187">
        <f t="shared" ref="K203:K208" si="112">J203*E203</f>
        <v>1.4</v>
      </c>
      <c r="L203" s="186">
        <f t="shared" ref="L203:L208" si="113">K203*I203</f>
        <v>116.19999999999999</v>
      </c>
      <c r="M203" s="188">
        <f t="shared" ref="M203:M220" si="114">H203+L203</f>
        <v>281.2</v>
      </c>
      <c r="N203" s="189"/>
    </row>
    <row r="204" spans="1:17" s="210" customFormat="1" x14ac:dyDescent="0.25">
      <c r="A204" s="181">
        <v>2</v>
      </c>
      <c r="B204" s="214" t="s">
        <v>148</v>
      </c>
      <c r="C204" s="182">
        <v>1</v>
      </c>
      <c r="D204" s="209">
        <v>0</v>
      </c>
      <c r="E204" s="205">
        <f t="shared" si="109"/>
        <v>1</v>
      </c>
      <c r="F204" s="192" t="s">
        <v>10</v>
      </c>
      <c r="G204" s="58"/>
      <c r="H204" s="186">
        <f t="shared" si="110"/>
        <v>0</v>
      </c>
      <c r="I204" s="56">
        <f t="shared" si="111"/>
        <v>83</v>
      </c>
      <c r="J204" s="187">
        <v>1</v>
      </c>
      <c r="K204" s="187">
        <f t="shared" si="112"/>
        <v>1</v>
      </c>
      <c r="L204" s="186">
        <f t="shared" si="113"/>
        <v>83</v>
      </c>
      <c r="M204" s="188">
        <f t="shared" si="114"/>
        <v>83</v>
      </c>
      <c r="N204" s="189"/>
      <c r="O204" s="149"/>
      <c r="Q204" s="149"/>
    </row>
    <row r="205" spans="1:17" s="210" customFormat="1" x14ac:dyDescent="0.25">
      <c r="A205" s="181">
        <v>3</v>
      </c>
      <c r="B205" s="214" t="s">
        <v>222</v>
      </c>
      <c r="C205" s="182">
        <v>1</v>
      </c>
      <c r="D205" s="209">
        <v>0</v>
      </c>
      <c r="E205" s="205">
        <f t="shared" si="109"/>
        <v>1</v>
      </c>
      <c r="F205" s="192" t="s">
        <v>10</v>
      </c>
      <c r="G205" s="56">
        <v>44.95</v>
      </c>
      <c r="H205" s="186">
        <f t="shared" si="110"/>
        <v>44.95</v>
      </c>
      <c r="I205" s="56">
        <f t="shared" si="111"/>
        <v>83</v>
      </c>
      <c r="J205" s="187">
        <v>0.4</v>
      </c>
      <c r="K205" s="187">
        <f t="shared" si="112"/>
        <v>0.4</v>
      </c>
      <c r="L205" s="186">
        <f t="shared" si="113"/>
        <v>33.200000000000003</v>
      </c>
      <c r="M205" s="188">
        <f t="shared" si="114"/>
        <v>78.150000000000006</v>
      </c>
      <c r="N205" s="189"/>
      <c r="O205" s="149"/>
      <c r="Q205" s="149"/>
    </row>
    <row r="206" spans="1:17" s="210" customFormat="1" x14ac:dyDescent="0.25">
      <c r="A206" s="181">
        <v>4</v>
      </c>
      <c r="B206" s="214" t="s">
        <v>223</v>
      </c>
      <c r="C206" s="182">
        <v>2</v>
      </c>
      <c r="D206" s="209">
        <v>0</v>
      </c>
      <c r="E206" s="205">
        <f t="shared" si="109"/>
        <v>2</v>
      </c>
      <c r="F206" s="192" t="s">
        <v>10</v>
      </c>
      <c r="G206" s="56">
        <v>26.25</v>
      </c>
      <c r="H206" s="186">
        <f t="shared" si="110"/>
        <v>52.5</v>
      </c>
      <c r="I206" s="56">
        <f t="shared" si="111"/>
        <v>83</v>
      </c>
      <c r="J206" s="187">
        <v>0.6</v>
      </c>
      <c r="K206" s="187">
        <f t="shared" si="112"/>
        <v>1.2</v>
      </c>
      <c r="L206" s="186">
        <f t="shared" si="113"/>
        <v>99.6</v>
      </c>
      <c r="M206" s="188">
        <f t="shared" si="114"/>
        <v>152.1</v>
      </c>
      <c r="N206" s="189"/>
      <c r="O206" s="149"/>
      <c r="Q206" s="149"/>
    </row>
    <row r="207" spans="1:17" s="210" customFormat="1" x14ac:dyDescent="0.25">
      <c r="A207" s="181">
        <v>5</v>
      </c>
      <c r="B207" s="214" t="s">
        <v>149</v>
      </c>
      <c r="C207" s="182">
        <v>6</v>
      </c>
      <c r="D207" s="209">
        <v>0</v>
      </c>
      <c r="E207" s="205">
        <f t="shared" si="109"/>
        <v>6</v>
      </c>
      <c r="F207" s="192" t="s">
        <v>10</v>
      </c>
      <c r="G207" s="220"/>
      <c r="H207" s="186">
        <f t="shared" si="110"/>
        <v>0</v>
      </c>
      <c r="I207" s="56">
        <f t="shared" si="111"/>
        <v>83</v>
      </c>
      <c r="J207" s="187">
        <v>0.35</v>
      </c>
      <c r="K207" s="187">
        <f t="shared" si="112"/>
        <v>2.0999999999999996</v>
      </c>
      <c r="L207" s="186">
        <f t="shared" si="113"/>
        <v>174.29999999999998</v>
      </c>
      <c r="M207" s="188">
        <f t="shared" si="114"/>
        <v>174.29999999999998</v>
      </c>
      <c r="N207" s="189"/>
      <c r="O207" s="149"/>
      <c r="Q207" s="149"/>
    </row>
    <row r="208" spans="1:17" s="210" customFormat="1" x14ac:dyDescent="0.25">
      <c r="A208" s="181">
        <v>6</v>
      </c>
      <c r="B208" s="214" t="s">
        <v>150</v>
      </c>
      <c r="C208" s="182">
        <v>4</v>
      </c>
      <c r="D208" s="209">
        <v>0</v>
      </c>
      <c r="E208" s="205">
        <f t="shared" si="109"/>
        <v>4</v>
      </c>
      <c r="F208" s="192" t="s">
        <v>10</v>
      </c>
      <c r="G208" s="56">
        <v>29</v>
      </c>
      <c r="H208" s="186">
        <f t="shared" si="110"/>
        <v>116</v>
      </c>
      <c r="I208" s="56">
        <f t="shared" si="111"/>
        <v>83</v>
      </c>
      <c r="J208" s="187">
        <v>0.55000000000000004</v>
      </c>
      <c r="K208" s="187">
        <f t="shared" si="112"/>
        <v>2.2000000000000002</v>
      </c>
      <c r="L208" s="186">
        <f t="shared" si="113"/>
        <v>182.60000000000002</v>
      </c>
      <c r="M208" s="188">
        <f t="shared" si="114"/>
        <v>298.60000000000002</v>
      </c>
      <c r="N208" s="189"/>
      <c r="O208" s="149"/>
      <c r="Q208" s="149"/>
    </row>
    <row r="209" spans="1:17" s="149" customFormat="1" x14ac:dyDescent="0.25">
      <c r="A209" s="181">
        <v>7</v>
      </c>
      <c r="B209" s="49" t="s">
        <v>151</v>
      </c>
      <c r="C209" s="191">
        <v>5</v>
      </c>
      <c r="D209" s="183">
        <v>0</v>
      </c>
      <c r="E209" s="184">
        <f t="shared" ref="E209:E219" si="115">C209+(C209*D209)</f>
        <v>5</v>
      </c>
      <c r="F209" s="192" t="s">
        <v>10</v>
      </c>
      <c r="G209" s="56">
        <v>38.25</v>
      </c>
      <c r="H209" s="186">
        <f t="shared" ref="H209:H219" si="116">G209*E209</f>
        <v>191.25</v>
      </c>
      <c r="I209" s="56">
        <f t="shared" si="111"/>
        <v>83</v>
      </c>
      <c r="J209" s="187">
        <v>0.3</v>
      </c>
      <c r="K209" s="187">
        <f t="shared" ref="K209:K219" si="117">J209*E209</f>
        <v>1.5</v>
      </c>
      <c r="L209" s="186">
        <f t="shared" ref="L209:L219" si="118">K209*I209</f>
        <v>124.5</v>
      </c>
      <c r="M209" s="188">
        <f t="shared" si="114"/>
        <v>315.75</v>
      </c>
      <c r="N209" s="189"/>
    </row>
    <row r="210" spans="1:17" s="149" customFormat="1" x14ac:dyDescent="0.25">
      <c r="A210" s="181"/>
      <c r="B210" s="214" t="s">
        <v>190</v>
      </c>
      <c r="C210" s="182">
        <f>C209</f>
        <v>5</v>
      </c>
      <c r="D210" s="209">
        <v>0</v>
      </c>
      <c r="E210" s="205">
        <f>C210+(C210*D210)</f>
        <v>5</v>
      </c>
      <c r="F210" s="192" t="s">
        <v>10</v>
      </c>
      <c r="G210" s="56">
        <v>7.3449999999999998</v>
      </c>
      <c r="H210" s="186">
        <f>G210*E210</f>
        <v>36.725000000000001</v>
      </c>
      <c r="I210" s="56">
        <f>$I$5</f>
        <v>83</v>
      </c>
      <c r="J210" s="187">
        <v>0.18400000000000002</v>
      </c>
      <c r="K210" s="187">
        <f>J210*E210</f>
        <v>0.92000000000000015</v>
      </c>
      <c r="L210" s="186">
        <f>K210*I210</f>
        <v>76.360000000000014</v>
      </c>
      <c r="M210" s="188">
        <f t="shared" si="114"/>
        <v>113.08500000000001</v>
      </c>
      <c r="N210" s="189"/>
    </row>
    <row r="211" spans="1:17" s="149" customFormat="1" x14ac:dyDescent="0.25">
      <c r="A211" s="181"/>
      <c r="B211" s="214" t="s">
        <v>191</v>
      </c>
      <c r="C211" s="182">
        <f>C209</f>
        <v>5</v>
      </c>
      <c r="D211" s="209">
        <v>0</v>
      </c>
      <c r="E211" s="205">
        <f>C211+(C211*D211)</f>
        <v>5</v>
      </c>
      <c r="F211" s="192" t="s">
        <v>10</v>
      </c>
      <c r="G211" s="56">
        <v>4.6881000000000004</v>
      </c>
      <c r="H211" s="186">
        <f>G211*E211</f>
        <v>23.4405</v>
      </c>
      <c r="I211" s="56">
        <f>$I$5</f>
        <v>83</v>
      </c>
      <c r="J211" s="187">
        <v>2.0000000000000004E-2</v>
      </c>
      <c r="K211" s="187">
        <f>J211*E211</f>
        <v>0.10000000000000002</v>
      </c>
      <c r="L211" s="186">
        <f>K211*I211</f>
        <v>8.3000000000000025</v>
      </c>
      <c r="M211" s="188">
        <f t="shared" si="114"/>
        <v>31.740500000000004</v>
      </c>
      <c r="N211" s="189"/>
    </row>
    <row r="212" spans="1:17" s="149" customFormat="1" x14ac:dyDescent="0.25">
      <c r="A212" s="181"/>
      <c r="B212" s="214" t="s">
        <v>192</v>
      </c>
      <c r="C212" s="182">
        <f>C209</f>
        <v>5</v>
      </c>
      <c r="D212" s="209">
        <v>0</v>
      </c>
      <c r="E212" s="205">
        <f>C212+(C212*D212)</f>
        <v>5</v>
      </c>
      <c r="F212" s="192" t="s">
        <v>10</v>
      </c>
      <c r="G212" s="56">
        <v>4.0286</v>
      </c>
      <c r="H212" s="186">
        <f>G212*E212</f>
        <v>20.143000000000001</v>
      </c>
      <c r="I212" s="56">
        <f>$I$5</f>
        <v>83</v>
      </c>
      <c r="J212" s="187">
        <v>2.4E-2</v>
      </c>
      <c r="K212" s="187">
        <f>J212*E212</f>
        <v>0.12</v>
      </c>
      <c r="L212" s="186">
        <f>K212*I212</f>
        <v>9.9599999999999991</v>
      </c>
      <c r="M212" s="188">
        <f t="shared" si="114"/>
        <v>30.103000000000002</v>
      </c>
      <c r="N212" s="189"/>
    </row>
    <row r="213" spans="1:17" s="149" customFormat="1" x14ac:dyDescent="0.25">
      <c r="A213" s="181"/>
      <c r="B213" s="214" t="s">
        <v>198</v>
      </c>
      <c r="C213" s="182">
        <f>2*C209</f>
        <v>10</v>
      </c>
      <c r="D213" s="209">
        <v>0</v>
      </c>
      <c r="E213" s="205">
        <f>C213+(C213*D213)</f>
        <v>10</v>
      </c>
      <c r="F213" s="192" t="s">
        <v>10</v>
      </c>
      <c r="G213" s="56">
        <v>8.0600000000000005E-2</v>
      </c>
      <c r="H213" s="186">
        <f>G213*E213</f>
        <v>0.80600000000000005</v>
      </c>
      <c r="I213" s="56">
        <f>$I$5</f>
        <v>83</v>
      </c>
      <c r="J213" s="187">
        <v>2.0800000000000003E-2</v>
      </c>
      <c r="K213" s="187">
        <f>J213*E213</f>
        <v>0.20800000000000002</v>
      </c>
      <c r="L213" s="186">
        <f>K213*I213</f>
        <v>17.264000000000003</v>
      </c>
      <c r="M213" s="188">
        <f t="shared" si="114"/>
        <v>18.070000000000004</v>
      </c>
      <c r="N213" s="189"/>
    </row>
    <row r="214" spans="1:17" s="210" customFormat="1" ht="15.75" customHeight="1" x14ac:dyDescent="0.25">
      <c r="A214" s="181">
        <v>8</v>
      </c>
      <c r="B214" s="214" t="s">
        <v>107</v>
      </c>
      <c r="C214" s="182">
        <v>8</v>
      </c>
      <c r="D214" s="209">
        <v>0</v>
      </c>
      <c r="E214" s="205">
        <f t="shared" si="115"/>
        <v>8</v>
      </c>
      <c r="F214" s="192" t="s">
        <v>10</v>
      </c>
      <c r="G214" s="56">
        <v>10.112</v>
      </c>
      <c r="H214" s="186">
        <f t="shared" si="116"/>
        <v>80.896000000000001</v>
      </c>
      <c r="I214" s="56">
        <f t="shared" si="111"/>
        <v>83</v>
      </c>
      <c r="J214" s="187">
        <v>0.11200000000000002</v>
      </c>
      <c r="K214" s="187">
        <f t="shared" si="117"/>
        <v>0.89600000000000013</v>
      </c>
      <c r="L214" s="186">
        <f t="shared" si="118"/>
        <v>74.368000000000009</v>
      </c>
      <c r="M214" s="188">
        <f t="shared" si="114"/>
        <v>155.26400000000001</v>
      </c>
      <c r="N214" s="189"/>
      <c r="O214" s="149"/>
      <c r="Q214" s="149"/>
    </row>
    <row r="215" spans="1:17" s="149" customFormat="1" x14ac:dyDescent="0.25">
      <c r="A215" s="181"/>
      <c r="B215" s="214" t="s">
        <v>190</v>
      </c>
      <c r="C215" s="182">
        <f>C214</f>
        <v>8</v>
      </c>
      <c r="D215" s="209">
        <v>0</v>
      </c>
      <c r="E215" s="205">
        <f>C215+(C215*D215)</f>
        <v>8</v>
      </c>
      <c r="F215" s="192" t="s">
        <v>10</v>
      </c>
      <c r="G215" s="56">
        <v>7.3449999999999998</v>
      </c>
      <c r="H215" s="186">
        <f>G215*E215</f>
        <v>58.76</v>
      </c>
      <c r="I215" s="56">
        <f>$I$5</f>
        <v>83</v>
      </c>
      <c r="J215" s="187">
        <v>0.18400000000000002</v>
      </c>
      <c r="K215" s="187">
        <f>J215*E215</f>
        <v>1.4720000000000002</v>
      </c>
      <c r="L215" s="186">
        <f>K215*I215</f>
        <v>122.17600000000002</v>
      </c>
      <c r="M215" s="188">
        <f t="shared" si="114"/>
        <v>180.93600000000001</v>
      </c>
      <c r="N215" s="189"/>
    </row>
    <row r="216" spans="1:17" s="149" customFormat="1" x14ac:dyDescent="0.25">
      <c r="A216" s="181"/>
      <c r="B216" s="214" t="s">
        <v>191</v>
      </c>
      <c r="C216" s="182">
        <f>C214</f>
        <v>8</v>
      </c>
      <c r="D216" s="209">
        <v>0</v>
      </c>
      <c r="E216" s="205">
        <f>C216+(C216*D216)</f>
        <v>8</v>
      </c>
      <c r="F216" s="192" t="s">
        <v>10</v>
      </c>
      <c r="G216" s="56">
        <v>4.6881000000000004</v>
      </c>
      <c r="H216" s="186">
        <f>G216*E216</f>
        <v>37.504800000000003</v>
      </c>
      <c r="I216" s="56">
        <f>$I$5</f>
        <v>83</v>
      </c>
      <c r="J216" s="187">
        <v>2.0000000000000004E-2</v>
      </c>
      <c r="K216" s="187">
        <f>J216*E216</f>
        <v>0.16000000000000003</v>
      </c>
      <c r="L216" s="186">
        <f>K216*I216</f>
        <v>13.280000000000003</v>
      </c>
      <c r="M216" s="188">
        <f t="shared" si="114"/>
        <v>50.784800000000004</v>
      </c>
      <c r="N216" s="189"/>
    </row>
    <row r="217" spans="1:17" s="149" customFormat="1" x14ac:dyDescent="0.25">
      <c r="A217" s="181"/>
      <c r="B217" s="214" t="s">
        <v>192</v>
      </c>
      <c r="C217" s="182">
        <f>C214</f>
        <v>8</v>
      </c>
      <c r="D217" s="209">
        <v>0</v>
      </c>
      <c r="E217" s="205">
        <f>C217+(C217*D217)</f>
        <v>8</v>
      </c>
      <c r="F217" s="192" t="s">
        <v>10</v>
      </c>
      <c r="G217" s="56">
        <v>4.0286</v>
      </c>
      <c r="H217" s="186">
        <f>G217*E217</f>
        <v>32.2288</v>
      </c>
      <c r="I217" s="56">
        <f>$I$5</f>
        <v>83</v>
      </c>
      <c r="J217" s="187">
        <v>2.4E-2</v>
      </c>
      <c r="K217" s="187">
        <f>J217*E217</f>
        <v>0.192</v>
      </c>
      <c r="L217" s="186">
        <f>K217*I217</f>
        <v>15.936</v>
      </c>
      <c r="M217" s="188">
        <f t="shared" si="114"/>
        <v>48.1648</v>
      </c>
      <c r="N217" s="189"/>
    </row>
    <row r="218" spans="1:17" s="149" customFormat="1" x14ac:dyDescent="0.25">
      <c r="A218" s="181"/>
      <c r="B218" s="214" t="s">
        <v>198</v>
      </c>
      <c r="C218" s="182">
        <f>2*C214</f>
        <v>16</v>
      </c>
      <c r="D218" s="209">
        <v>0</v>
      </c>
      <c r="E218" s="205">
        <f>C218+(C218*D218)</f>
        <v>16</v>
      </c>
      <c r="F218" s="192" t="s">
        <v>10</v>
      </c>
      <c r="G218" s="56">
        <v>8.0600000000000005E-2</v>
      </c>
      <c r="H218" s="186">
        <f>G218*E218</f>
        <v>1.2896000000000001</v>
      </c>
      <c r="I218" s="56">
        <f>$I$5</f>
        <v>83</v>
      </c>
      <c r="J218" s="187">
        <v>2.0800000000000003E-2</v>
      </c>
      <c r="K218" s="187">
        <f>J218*E218</f>
        <v>0.33280000000000004</v>
      </c>
      <c r="L218" s="186">
        <f>K218*I218</f>
        <v>27.622400000000003</v>
      </c>
      <c r="M218" s="188">
        <f t="shared" si="114"/>
        <v>28.912000000000003</v>
      </c>
      <c r="N218" s="189"/>
    </row>
    <row r="219" spans="1:17" s="210" customFormat="1" x14ac:dyDescent="0.25">
      <c r="A219" s="181">
        <v>10</v>
      </c>
      <c r="B219" s="194" t="s">
        <v>152</v>
      </c>
      <c r="C219" s="215">
        <v>3</v>
      </c>
      <c r="D219" s="209">
        <v>0</v>
      </c>
      <c r="E219" s="205">
        <f t="shared" si="115"/>
        <v>3</v>
      </c>
      <c r="F219" s="192" t="s">
        <v>10</v>
      </c>
      <c r="G219" s="56">
        <v>100.48</v>
      </c>
      <c r="H219" s="186">
        <f t="shared" si="116"/>
        <v>301.44</v>
      </c>
      <c r="I219" s="56">
        <f t="shared" ref="I219:I220" si="119">$I$5</f>
        <v>83</v>
      </c>
      <c r="J219" s="187">
        <v>0.3</v>
      </c>
      <c r="K219" s="187">
        <f t="shared" si="117"/>
        <v>0.89999999999999991</v>
      </c>
      <c r="L219" s="186">
        <f t="shared" si="118"/>
        <v>74.699999999999989</v>
      </c>
      <c r="M219" s="188">
        <f t="shared" si="114"/>
        <v>376.14</v>
      </c>
      <c r="N219" s="189"/>
    </row>
    <row r="220" spans="1:17" s="210" customFormat="1" x14ac:dyDescent="0.25">
      <c r="A220" s="181">
        <v>11</v>
      </c>
      <c r="B220" s="194" t="s">
        <v>153</v>
      </c>
      <c r="C220" s="215">
        <v>2</v>
      </c>
      <c r="D220" s="209">
        <v>0</v>
      </c>
      <c r="E220" s="205">
        <f t="shared" ref="E220" si="120">C220+(C220*D220)</f>
        <v>2</v>
      </c>
      <c r="F220" s="192" t="s">
        <v>10</v>
      </c>
      <c r="G220" s="56">
        <v>43.02</v>
      </c>
      <c r="H220" s="186">
        <f t="shared" ref="H220" si="121">G220*E220</f>
        <v>86.04</v>
      </c>
      <c r="I220" s="56">
        <f t="shared" si="119"/>
        <v>83</v>
      </c>
      <c r="J220" s="187">
        <v>0.35</v>
      </c>
      <c r="K220" s="187">
        <f t="shared" ref="K220" si="122">J220*E220</f>
        <v>0.7</v>
      </c>
      <c r="L220" s="186">
        <f t="shared" ref="L220" si="123">K220*I220</f>
        <v>58.099999999999994</v>
      </c>
      <c r="M220" s="188">
        <f t="shared" si="114"/>
        <v>144.13999999999999</v>
      </c>
      <c r="N220" s="189"/>
    </row>
    <row r="221" spans="1:17" s="31" customFormat="1" ht="15.75" thickBot="1" x14ac:dyDescent="0.3">
      <c r="A221" s="26"/>
      <c r="B221" s="77"/>
      <c r="C221" s="105"/>
      <c r="D221" s="76"/>
      <c r="E221" s="67"/>
      <c r="F221" s="75"/>
      <c r="G221" s="103"/>
      <c r="H221" s="110"/>
      <c r="I221" s="81"/>
      <c r="J221" s="82"/>
      <c r="K221" s="82"/>
      <c r="L221" s="60"/>
      <c r="M221" s="61"/>
      <c r="N221" s="84"/>
      <c r="O221" s="16"/>
      <c r="Q221" s="16"/>
    </row>
    <row r="222" spans="1:17" s="31" customFormat="1" ht="30" customHeight="1" thickBot="1" x14ac:dyDescent="0.3">
      <c r="A222" s="26"/>
      <c r="B222" s="295" t="s">
        <v>48</v>
      </c>
      <c r="C222" s="296"/>
      <c r="D222" s="296"/>
      <c r="E222" s="296"/>
      <c r="F222" s="296"/>
      <c r="G222" s="296"/>
      <c r="H222" s="112"/>
      <c r="I222" s="104"/>
      <c r="J222" s="82"/>
      <c r="K222" s="82"/>
      <c r="L222" s="60"/>
      <c r="M222" s="64">
        <f>H222</f>
        <v>0</v>
      </c>
      <c r="N222" s="84"/>
      <c r="O222" s="16"/>
      <c r="Q222" s="16"/>
    </row>
    <row r="223" spans="1:17" ht="15.75" thickBot="1" x14ac:dyDescent="0.3">
      <c r="A223" s="34"/>
      <c r="B223" s="77"/>
      <c r="C223" s="87"/>
      <c r="D223" s="1"/>
      <c r="E223" s="67"/>
      <c r="F223" s="23"/>
      <c r="G223" s="68"/>
      <c r="H223" s="59"/>
      <c r="I223" s="69"/>
      <c r="J223" s="70"/>
      <c r="K223" s="71"/>
      <c r="L223" s="111"/>
      <c r="M223" s="61"/>
      <c r="N223" s="133"/>
    </row>
    <row r="224" spans="1:17" s="130" customFormat="1" ht="16.5" thickBot="1" x14ac:dyDescent="0.3">
      <c r="A224" s="72"/>
      <c r="B224" s="128"/>
      <c r="C224" s="92"/>
      <c r="D224" s="73"/>
      <c r="E224" s="288" t="s">
        <v>40</v>
      </c>
      <c r="F224" s="289"/>
      <c r="G224" s="156">
        <f>SUM(H182:H222)</f>
        <v>1248.9737</v>
      </c>
      <c r="H224" s="290" t="s">
        <v>41</v>
      </c>
      <c r="I224" s="291"/>
      <c r="J224" s="80">
        <f>SUM(L182:L222)</f>
        <v>11520.466399999999</v>
      </c>
      <c r="K224" s="164"/>
      <c r="L224" s="116"/>
      <c r="M224" s="106"/>
      <c r="N224" s="129">
        <f>SUM(M182:M222)</f>
        <v>12769.440099999994</v>
      </c>
    </row>
    <row r="225" spans="1:14" ht="15.75" thickBot="1" x14ac:dyDescent="0.3">
      <c r="A225" s="131"/>
      <c r="B225" s="10"/>
      <c r="C225" s="93"/>
      <c r="D225" s="21"/>
      <c r="E225" s="22"/>
      <c r="F225" s="23"/>
      <c r="G225" s="11"/>
      <c r="H225" s="111"/>
      <c r="I225" s="5"/>
      <c r="J225" s="4"/>
      <c r="K225" s="79"/>
      <c r="L225" s="111"/>
      <c r="M225" s="62"/>
      <c r="N225" s="84"/>
    </row>
    <row r="226" spans="1:14" ht="30" customHeight="1" thickBot="1" x14ac:dyDescent="0.3">
      <c r="A226" s="292" t="s">
        <v>47</v>
      </c>
      <c r="B226" s="274"/>
      <c r="C226" s="274"/>
      <c r="D226" s="274"/>
      <c r="E226" s="274"/>
      <c r="F226" s="275"/>
      <c r="G226" s="20"/>
      <c r="H226" s="111"/>
      <c r="I226" s="5"/>
      <c r="J226" s="4"/>
      <c r="K226" s="4"/>
      <c r="L226" s="111"/>
      <c r="M226" s="62"/>
      <c r="N226" s="84"/>
    </row>
    <row r="227" spans="1:14" ht="20.100000000000001" customHeight="1" thickBot="1" x14ac:dyDescent="0.3">
      <c r="A227" s="281" t="s">
        <v>8</v>
      </c>
      <c r="B227" s="282"/>
      <c r="C227" s="94"/>
      <c r="D227" s="1"/>
      <c r="E227" s="2"/>
      <c r="F227" s="3"/>
      <c r="G227" s="11"/>
      <c r="H227" s="59"/>
      <c r="I227" s="5"/>
      <c r="J227" s="4"/>
      <c r="K227" s="4"/>
      <c r="L227" s="111"/>
      <c r="M227" s="62"/>
      <c r="N227" s="84"/>
    </row>
    <row r="228" spans="1:14" x14ac:dyDescent="0.25">
      <c r="A228" s="34">
        <v>1</v>
      </c>
      <c r="B228" s="27" t="s">
        <v>199</v>
      </c>
      <c r="C228" s="87">
        <v>10</v>
      </c>
      <c r="D228" s="1">
        <v>0</v>
      </c>
      <c r="E228" s="2">
        <f>C228+(C228*D228)</f>
        <v>10</v>
      </c>
      <c r="F228" s="6" t="s">
        <v>9</v>
      </c>
      <c r="G228" s="9">
        <v>3.5162</v>
      </c>
      <c r="H228" s="60">
        <f>G228*E228</f>
        <v>35.161999999999999</v>
      </c>
      <c r="I228" s="9">
        <f t="shared" ref="I228:I245" si="124">$I$5</f>
        <v>83</v>
      </c>
      <c r="J228" s="30">
        <v>3.7600000000000001E-2</v>
      </c>
      <c r="K228" s="30">
        <f>J228*E228</f>
        <v>0.376</v>
      </c>
      <c r="L228" s="60">
        <f t="shared" ref="L228:L240" si="125">K228*I228</f>
        <v>31.207999999999998</v>
      </c>
      <c r="M228" s="63">
        <f t="shared" ref="M228:M240" si="126">L228+H228</f>
        <v>66.37</v>
      </c>
      <c r="N228" s="126"/>
    </row>
    <row r="229" spans="1:14" x14ac:dyDescent="0.25">
      <c r="A229" s="34"/>
      <c r="B229" s="27" t="s">
        <v>200</v>
      </c>
      <c r="C229" s="87">
        <f>ROUNDUP(C228*8%,0)</f>
        <v>1</v>
      </c>
      <c r="D229" s="1">
        <v>0</v>
      </c>
      <c r="E229" s="2">
        <f>C229+(C229*D229)</f>
        <v>1</v>
      </c>
      <c r="F229" s="6" t="s">
        <v>10</v>
      </c>
      <c r="G229" s="9">
        <v>5.4920000000000009</v>
      </c>
      <c r="H229" s="60">
        <f>G229*E229</f>
        <v>5.4920000000000009</v>
      </c>
      <c r="I229" s="9">
        <f>$I$5</f>
        <v>83</v>
      </c>
      <c r="J229" s="30">
        <v>0.11200000000000002</v>
      </c>
      <c r="K229" s="30">
        <f>J229*E229</f>
        <v>0.11200000000000002</v>
      </c>
      <c r="L229" s="60">
        <f>K229*I229</f>
        <v>9.2960000000000012</v>
      </c>
      <c r="M229" s="63">
        <f>L229+H229</f>
        <v>14.788000000000002</v>
      </c>
      <c r="N229" s="126"/>
    </row>
    <row r="230" spans="1:14" x14ac:dyDescent="0.25">
      <c r="A230" s="34"/>
      <c r="B230" s="27" t="s">
        <v>201</v>
      </c>
      <c r="C230" s="87">
        <f>ROUNDUP(C228/10,0)</f>
        <v>1</v>
      </c>
      <c r="D230" s="1">
        <v>0</v>
      </c>
      <c r="E230" s="2">
        <f>C230+(C230*D230)</f>
        <v>1</v>
      </c>
      <c r="F230" s="6" t="s">
        <v>10</v>
      </c>
      <c r="G230" s="9">
        <v>6.1540999999999997</v>
      </c>
      <c r="H230" s="60">
        <f>G230*E230</f>
        <v>6.1540999999999997</v>
      </c>
      <c r="I230" s="9">
        <f>$I$5</f>
        <v>83</v>
      </c>
      <c r="J230" s="30">
        <v>5.2000000000000005E-2</v>
      </c>
      <c r="K230" s="30">
        <f>J230*E230</f>
        <v>5.2000000000000005E-2</v>
      </c>
      <c r="L230" s="60">
        <f>K230*I230</f>
        <v>4.3160000000000007</v>
      </c>
      <c r="M230" s="63">
        <f>L230+H230</f>
        <v>10.4701</v>
      </c>
      <c r="N230" s="126"/>
    </row>
    <row r="231" spans="1:14" x14ac:dyDescent="0.25">
      <c r="A231" s="34"/>
      <c r="B231" s="27" t="s">
        <v>202</v>
      </c>
      <c r="C231" s="87">
        <f>ROUNDUP(C228*8%,0)</f>
        <v>1</v>
      </c>
      <c r="D231" s="1">
        <v>0</v>
      </c>
      <c r="E231" s="2">
        <f>C231+(C231*D231)</f>
        <v>1</v>
      </c>
      <c r="F231" s="6" t="s">
        <v>10</v>
      </c>
      <c r="G231" s="9">
        <v>0.52710000000000001</v>
      </c>
      <c r="H231" s="60">
        <f>G231*E231</f>
        <v>0.52710000000000001</v>
      </c>
      <c r="I231" s="9">
        <f>$I$5</f>
        <v>83</v>
      </c>
      <c r="J231" s="30">
        <v>3.1200000000000002E-2</v>
      </c>
      <c r="K231" s="30">
        <f>J231*E231</f>
        <v>3.1200000000000002E-2</v>
      </c>
      <c r="L231" s="60">
        <f>K231*I231</f>
        <v>2.5896000000000003</v>
      </c>
      <c r="M231" s="63">
        <f>L231+H231</f>
        <v>3.1167000000000002</v>
      </c>
      <c r="N231" s="126"/>
    </row>
    <row r="232" spans="1:14" x14ac:dyDescent="0.25">
      <c r="A232" s="34"/>
      <c r="B232" s="27" t="s">
        <v>203</v>
      </c>
      <c r="C232" s="87">
        <f>ROUNDUP(C228/10,0)</f>
        <v>1</v>
      </c>
      <c r="D232" s="1">
        <v>0</v>
      </c>
      <c r="E232" s="2">
        <f>C232+(C232*D232)</f>
        <v>1</v>
      </c>
      <c r="F232" s="6" t="s">
        <v>10</v>
      </c>
      <c r="G232" s="9">
        <v>2.1777000000000002</v>
      </c>
      <c r="H232" s="60">
        <f>G232*E232</f>
        <v>2.1777000000000002</v>
      </c>
      <c r="I232" s="9">
        <f>$I$5</f>
        <v>83</v>
      </c>
      <c r="J232" s="30">
        <v>8.8000000000000009E-2</v>
      </c>
      <c r="K232" s="30">
        <f>J232*E232</f>
        <v>8.8000000000000009E-2</v>
      </c>
      <c r="L232" s="60">
        <f>K232*I232</f>
        <v>7.3040000000000012</v>
      </c>
      <c r="M232" s="63">
        <f>L232+H232</f>
        <v>9.4817000000000018</v>
      </c>
      <c r="N232" s="126"/>
    </row>
    <row r="233" spans="1:14" s="210" customFormat="1" x14ac:dyDescent="0.25">
      <c r="A233" s="181">
        <v>2</v>
      </c>
      <c r="B233" s="194" t="s">
        <v>108</v>
      </c>
      <c r="C233" s="215">
        <v>3</v>
      </c>
      <c r="D233" s="183">
        <v>0</v>
      </c>
      <c r="E233" s="205">
        <f t="shared" ref="E233:E239" si="127">C233+(C233*D233)</f>
        <v>3</v>
      </c>
      <c r="F233" s="192" t="s">
        <v>9</v>
      </c>
      <c r="G233" s="56">
        <v>0.65</v>
      </c>
      <c r="H233" s="186">
        <f t="shared" ref="H233:H240" si="128">G233*E233</f>
        <v>1.9500000000000002</v>
      </c>
      <c r="I233" s="56">
        <f t="shared" si="124"/>
        <v>83</v>
      </c>
      <c r="J233" s="187">
        <v>2.5000000000000001E-3</v>
      </c>
      <c r="K233" s="187">
        <f t="shared" ref="K233:K240" si="129">J233*E233</f>
        <v>7.4999999999999997E-3</v>
      </c>
      <c r="L233" s="186">
        <f t="shared" si="125"/>
        <v>0.62249999999999994</v>
      </c>
      <c r="M233" s="216">
        <f t="shared" si="126"/>
        <v>2.5725000000000002</v>
      </c>
      <c r="N233" s="189"/>
    </row>
    <row r="234" spans="1:14" s="210" customFormat="1" x14ac:dyDescent="0.25">
      <c r="A234" s="181">
        <v>3</v>
      </c>
      <c r="B234" s="194" t="s">
        <v>172</v>
      </c>
      <c r="C234" s="215">
        <v>50</v>
      </c>
      <c r="D234" s="183">
        <v>0</v>
      </c>
      <c r="E234" s="205">
        <f t="shared" si="127"/>
        <v>50</v>
      </c>
      <c r="F234" s="192" t="s">
        <v>9</v>
      </c>
      <c r="G234" s="56">
        <v>2.0581</v>
      </c>
      <c r="H234" s="186">
        <f t="shared" si="128"/>
        <v>102.905</v>
      </c>
      <c r="I234" s="56">
        <f t="shared" si="124"/>
        <v>83</v>
      </c>
      <c r="J234" s="187">
        <v>3.2400000000000005E-2</v>
      </c>
      <c r="K234" s="187">
        <f t="shared" si="129"/>
        <v>1.6200000000000003</v>
      </c>
      <c r="L234" s="186">
        <f t="shared" si="125"/>
        <v>134.46000000000004</v>
      </c>
      <c r="M234" s="216">
        <f t="shared" si="126"/>
        <v>237.36500000000004</v>
      </c>
      <c r="N234" s="189"/>
    </row>
    <row r="235" spans="1:14" s="149" customFormat="1" x14ac:dyDescent="0.25">
      <c r="A235" s="181"/>
      <c r="B235" s="194" t="s">
        <v>173</v>
      </c>
      <c r="C235" s="215">
        <f>ROUNDUP(C234*8%,0)</f>
        <v>4</v>
      </c>
      <c r="D235" s="183">
        <v>0</v>
      </c>
      <c r="E235" s="205">
        <f>C235+(C235*D235)</f>
        <v>4</v>
      </c>
      <c r="F235" s="192" t="s">
        <v>10</v>
      </c>
      <c r="G235" s="56">
        <v>2.9281999999999999</v>
      </c>
      <c r="H235" s="186">
        <f>G235*E235</f>
        <v>11.7128</v>
      </c>
      <c r="I235" s="56">
        <f>$I$5</f>
        <v>83</v>
      </c>
      <c r="J235" s="187">
        <v>9.6000000000000002E-2</v>
      </c>
      <c r="K235" s="187">
        <f>J235*E235</f>
        <v>0.38400000000000001</v>
      </c>
      <c r="L235" s="186">
        <f>K235*I235</f>
        <v>31.872</v>
      </c>
      <c r="M235" s="216">
        <f>L235+H235</f>
        <v>43.584800000000001</v>
      </c>
      <c r="N235" s="189"/>
    </row>
    <row r="236" spans="1:14" s="149" customFormat="1" x14ac:dyDescent="0.25">
      <c r="A236" s="181"/>
      <c r="B236" s="194" t="s">
        <v>174</v>
      </c>
      <c r="C236" s="215">
        <f>ROUNDUP(C234/10,0)</f>
        <v>5</v>
      </c>
      <c r="D236" s="183">
        <v>0</v>
      </c>
      <c r="E236" s="205">
        <f>C236+(C236*D236)</f>
        <v>5</v>
      </c>
      <c r="F236" s="192" t="s">
        <v>10</v>
      </c>
      <c r="G236" s="56">
        <v>3.1151</v>
      </c>
      <c r="H236" s="186">
        <f>G236*E236</f>
        <v>15.5755</v>
      </c>
      <c r="I236" s="56">
        <f>$I$5</f>
        <v>83</v>
      </c>
      <c r="J236" s="187">
        <v>4.0000000000000008E-2</v>
      </c>
      <c r="K236" s="187">
        <f>J236*E236</f>
        <v>0.20000000000000004</v>
      </c>
      <c r="L236" s="186">
        <f>K236*I236</f>
        <v>16.600000000000005</v>
      </c>
      <c r="M236" s="216">
        <f>L236+H236</f>
        <v>32.175500000000007</v>
      </c>
      <c r="N236" s="189"/>
    </row>
    <row r="237" spans="1:14" s="149" customFormat="1" x14ac:dyDescent="0.25">
      <c r="A237" s="181"/>
      <c r="B237" s="194" t="s">
        <v>175</v>
      </c>
      <c r="C237" s="215">
        <f>ROUNDUP(C234/9.2,0)</f>
        <v>6</v>
      </c>
      <c r="D237" s="183">
        <v>0</v>
      </c>
      <c r="E237" s="205">
        <f>C237+(C237*D237)</f>
        <v>6</v>
      </c>
      <c r="F237" s="192" t="s">
        <v>10</v>
      </c>
      <c r="G237" s="56">
        <v>1.7746999999999999</v>
      </c>
      <c r="H237" s="186">
        <f>G237*E237</f>
        <v>10.648199999999999</v>
      </c>
      <c r="I237" s="56">
        <f>$I$5</f>
        <v>83</v>
      </c>
      <c r="J237" s="187">
        <v>7.1200000000000013E-2</v>
      </c>
      <c r="K237" s="187">
        <f>J237*E237</f>
        <v>0.42720000000000008</v>
      </c>
      <c r="L237" s="186">
        <f>K237*I237</f>
        <v>35.457600000000006</v>
      </c>
      <c r="M237" s="216">
        <f>L237+H237</f>
        <v>46.105800000000002</v>
      </c>
      <c r="N237" s="189"/>
    </row>
    <row r="238" spans="1:14" s="149" customFormat="1" x14ac:dyDescent="0.25">
      <c r="A238" s="181"/>
      <c r="B238" s="194" t="s">
        <v>176</v>
      </c>
      <c r="C238" s="215">
        <f>ROUNDUP(C234*4%,0)</f>
        <v>2</v>
      </c>
      <c r="D238" s="183">
        <v>0</v>
      </c>
      <c r="E238" s="205">
        <f>C238+(C238*D238)</f>
        <v>2</v>
      </c>
      <c r="F238" s="192" t="s">
        <v>10</v>
      </c>
      <c r="G238" s="56">
        <v>5.0373000000000001</v>
      </c>
      <c r="H238" s="186">
        <f>G238*E238</f>
        <v>10.0746</v>
      </c>
      <c r="I238" s="56">
        <f>$I$5</f>
        <v>83</v>
      </c>
      <c r="J238" s="187">
        <v>7.9200000000000007E-2</v>
      </c>
      <c r="K238" s="187">
        <f>J238*E238</f>
        <v>0.15840000000000001</v>
      </c>
      <c r="L238" s="186">
        <f>K238*I238</f>
        <v>13.147200000000002</v>
      </c>
      <c r="M238" s="216">
        <f>L238+H238</f>
        <v>23.221800000000002</v>
      </c>
      <c r="N238" s="189"/>
    </row>
    <row r="239" spans="1:14" s="210" customFormat="1" x14ac:dyDescent="0.25">
      <c r="A239" s="181">
        <v>4</v>
      </c>
      <c r="B239" s="194" t="s">
        <v>109</v>
      </c>
      <c r="C239" s="215">
        <v>1</v>
      </c>
      <c r="D239" s="183">
        <v>0</v>
      </c>
      <c r="E239" s="205">
        <f t="shared" si="127"/>
        <v>1</v>
      </c>
      <c r="F239" s="192" t="s">
        <v>9</v>
      </c>
      <c r="G239" s="56">
        <v>2.98</v>
      </c>
      <c r="H239" s="186">
        <f t="shared" si="128"/>
        <v>2.98</v>
      </c>
      <c r="I239" s="56">
        <f t="shared" si="124"/>
        <v>83</v>
      </c>
      <c r="J239" s="187">
        <v>0.02</v>
      </c>
      <c r="K239" s="187">
        <f t="shared" si="129"/>
        <v>0.02</v>
      </c>
      <c r="L239" s="186">
        <f t="shared" si="125"/>
        <v>1.6600000000000001</v>
      </c>
      <c r="M239" s="216">
        <f t="shared" si="126"/>
        <v>4.6400000000000006</v>
      </c>
      <c r="N239" s="189"/>
    </row>
    <row r="240" spans="1:14" s="31" customFormat="1" x14ac:dyDescent="0.25">
      <c r="A240" s="34">
        <v>5</v>
      </c>
      <c r="B240" s="27" t="s">
        <v>167</v>
      </c>
      <c r="C240" s="87">
        <v>130</v>
      </c>
      <c r="D240" s="1">
        <v>0</v>
      </c>
      <c r="E240" s="29">
        <f t="shared" ref="E240" si="130">C240+(C240*D240)</f>
        <v>130</v>
      </c>
      <c r="F240" s="6" t="s">
        <v>9</v>
      </c>
      <c r="G240" s="9">
        <v>1.1955</v>
      </c>
      <c r="H240" s="60">
        <f t="shared" si="128"/>
        <v>155.41499999999999</v>
      </c>
      <c r="I240" s="9">
        <f t="shared" si="124"/>
        <v>83</v>
      </c>
      <c r="J240" s="30">
        <v>2.5600000000000001E-2</v>
      </c>
      <c r="K240" s="30">
        <f t="shared" si="129"/>
        <v>3.3280000000000003</v>
      </c>
      <c r="L240" s="60">
        <f t="shared" si="125"/>
        <v>276.22400000000005</v>
      </c>
      <c r="M240" s="65">
        <f t="shared" si="126"/>
        <v>431.63900000000001</v>
      </c>
      <c r="N240" s="126"/>
    </row>
    <row r="241" spans="1:17" x14ac:dyDescent="0.25">
      <c r="A241" s="34"/>
      <c r="B241" s="27" t="s">
        <v>168</v>
      </c>
      <c r="C241" s="87">
        <f>ROUNDUP(C240*8%,0)</f>
        <v>11</v>
      </c>
      <c r="D241" s="1">
        <v>0</v>
      </c>
      <c r="E241" s="29">
        <f>C241+(C241*D241)</f>
        <v>11</v>
      </c>
      <c r="F241" s="6" t="s">
        <v>10</v>
      </c>
      <c r="G241" s="9">
        <v>1.7772999999999999</v>
      </c>
      <c r="H241" s="60">
        <f>G241*E241</f>
        <v>19.5503</v>
      </c>
      <c r="I241" s="9">
        <f>$I$5</f>
        <v>83</v>
      </c>
      <c r="J241" s="30">
        <v>8.0000000000000016E-2</v>
      </c>
      <c r="K241" s="30">
        <f>J241*E241</f>
        <v>0.88000000000000012</v>
      </c>
      <c r="L241" s="60">
        <f>K241*I241</f>
        <v>73.040000000000006</v>
      </c>
      <c r="M241" s="65">
        <f>L241+H241</f>
        <v>92.590300000000013</v>
      </c>
      <c r="N241" s="126"/>
    </row>
    <row r="242" spans="1:17" x14ac:dyDescent="0.25">
      <c r="A242" s="34"/>
      <c r="B242" s="27" t="s">
        <v>169</v>
      </c>
      <c r="C242" s="87">
        <f>ROUNDUP(C240/10,0)</f>
        <v>13</v>
      </c>
      <c r="D242" s="1">
        <v>0</v>
      </c>
      <c r="E242" s="29">
        <f>C242+(C242*D242)</f>
        <v>13</v>
      </c>
      <c r="F242" s="6" t="s">
        <v>10</v>
      </c>
      <c r="G242" s="9">
        <v>2.0886</v>
      </c>
      <c r="H242" s="60">
        <f>G242*E242</f>
        <v>27.151800000000001</v>
      </c>
      <c r="I242" s="9">
        <f>$I$5</f>
        <v>83</v>
      </c>
      <c r="J242" s="30">
        <v>3.2000000000000001E-2</v>
      </c>
      <c r="K242" s="30">
        <f>J242*E242</f>
        <v>0.41600000000000004</v>
      </c>
      <c r="L242" s="60">
        <f>K242*I242</f>
        <v>34.528000000000006</v>
      </c>
      <c r="M242" s="65">
        <f>L242+H242</f>
        <v>61.679800000000007</v>
      </c>
      <c r="N242" s="126"/>
    </row>
    <row r="243" spans="1:17" x14ac:dyDescent="0.25">
      <c r="A243" s="34"/>
      <c r="B243" s="27" t="s">
        <v>170</v>
      </c>
      <c r="C243" s="87">
        <f>ROUNDUP(C240/9.2,0)</f>
        <v>15</v>
      </c>
      <c r="D243" s="1">
        <v>0</v>
      </c>
      <c r="E243" s="29">
        <f>C243+(C243*D243)</f>
        <v>15</v>
      </c>
      <c r="F243" s="6" t="s">
        <v>10</v>
      </c>
      <c r="G243" s="9">
        <v>1.4844999999999999</v>
      </c>
      <c r="H243" s="60">
        <f>G243*E243</f>
        <v>22.267499999999998</v>
      </c>
      <c r="I243" s="9">
        <f>$I$5</f>
        <v>83</v>
      </c>
      <c r="J243" s="30">
        <v>6.5599999999999992E-2</v>
      </c>
      <c r="K243" s="30">
        <f>J243*E243</f>
        <v>0.98399999999999987</v>
      </c>
      <c r="L243" s="60">
        <f>K243*I243</f>
        <v>81.671999999999983</v>
      </c>
      <c r="M243" s="65">
        <f>L243+H243</f>
        <v>103.93949999999998</v>
      </c>
      <c r="N243" s="126"/>
    </row>
    <row r="244" spans="1:17" x14ac:dyDescent="0.25">
      <c r="A244" s="34"/>
      <c r="B244" s="27" t="s">
        <v>171</v>
      </c>
      <c r="C244" s="87">
        <f>ROUNDUP(C240*4%,0)</f>
        <v>6</v>
      </c>
      <c r="D244" s="1">
        <v>0</v>
      </c>
      <c r="E244" s="29">
        <f>C244+(C244*D244)</f>
        <v>6</v>
      </c>
      <c r="F244" s="6" t="s">
        <v>10</v>
      </c>
      <c r="G244" s="9">
        <v>4.8197999999999999</v>
      </c>
      <c r="H244" s="60">
        <f>G244*E244</f>
        <v>28.918799999999997</v>
      </c>
      <c r="I244" s="9">
        <f>$I$5</f>
        <v>83</v>
      </c>
      <c r="J244" s="30">
        <v>7.3599999999999999E-2</v>
      </c>
      <c r="K244" s="30">
        <f>J244*E244</f>
        <v>0.44159999999999999</v>
      </c>
      <c r="L244" s="60">
        <f>K244*I244</f>
        <v>36.652799999999999</v>
      </c>
      <c r="M244" s="65">
        <f>L244+H244</f>
        <v>65.571599999999989</v>
      </c>
      <c r="N244" s="126"/>
    </row>
    <row r="245" spans="1:17" s="210" customFormat="1" x14ac:dyDescent="0.25">
      <c r="A245" s="181">
        <v>6</v>
      </c>
      <c r="B245" s="194" t="s">
        <v>110</v>
      </c>
      <c r="C245" s="182">
        <v>180</v>
      </c>
      <c r="D245" s="183">
        <v>0</v>
      </c>
      <c r="E245" s="205">
        <f t="shared" ref="E245" si="131">C245+(C245*D245)</f>
        <v>180</v>
      </c>
      <c r="F245" s="192" t="s">
        <v>9</v>
      </c>
      <c r="G245" s="56">
        <v>0.18</v>
      </c>
      <c r="H245" s="186">
        <f t="shared" ref="H245" si="132">G245*E245</f>
        <v>32.4</v>
      </c>
      <c r="I245" s="56">
        <f t="shared" si="124"/>
        <v>83</v>
      </c>
      <c r="J245" s="187">
        <v>0.01</v>
      </c>
      <c r="K245" s="187">
        <f t="shared" ref="K245" si="133">J245*E245</f>
        <v>1.8</v>
      </c>
      <c r="L245" s="186">
        <f t="shared" ref="L245" si="134">K245*I245</f>
        <v>149.4</v>
      </c>
      <c r="M245" s="216">
        <f t="shared" ref="M245" si="135">L245+H245</f>
        <v>181.8</v>
      </c>
      <c r="N245" s="189"/>
    </row>
    <row r="246" spans="1:17" s="31" customFormat="1" ht="15.75" thickBot="1" x14ac:dyDescent="0.3">
      <c r="A246" s="26"/>
      <c r="B246" s="27"/>
      <c r="C246" s="87"/>
      <c r="D246" s="1"/>
      <c r="E246" s="29"/>
      <c r="F246" s="6"/>
      <c r="G246" s="9"/>
      <c r="H246" s="60"/>
      <c r="I246" s="9"/>
      <c r="J246" s="30"/>
      <c r="K246" s="30"/>
      <c r="L246" s="60"/>
      <c r="M246" s="65"/>
      <c r="N246" s="126"/>
    </row>
    <row r="247" spans="1:17" ht="20.100000000000001" customHeight="1" thickBot="1" x14ac:dyDescent="0.3">
      <c r="A247" s="281" t="s">
        <v>16</v>
      </c>
      <c r="B247" s="282" t="s">
        <v>16</v>
      </c>
      <c r="C247" s="94"/>
      <c r="D247" s="1"/>
      <c r="E247" s="2"/>
      <c r="F247" s="3"/>
      <c r="G247" s="11"/>
      <c r="H247" s="59"/>
      <c r="I247" s="5"/>
      <c r="J247" s="4"/>
      <c r="K247" s="4"/>
      <c r="L247" s="111"/>
      <c r="M247" s="62"/>
      <c r="N247" s="126"/>
    </row>
    <row r="248" spans="1:17" s="149" customFormat="1" x14ac:dyDescent="0.25">
      <c r="A248" s="181">
        <v>1</v>
      </c>
      <c r="B248" s="8" t="s">
        <v>98</v>
      </c>
      <c r="C248" s="191">
        <v>4</v>
      </c>
      <c r="D248" s="183">
        <v>0</v>
      </c>
      <c r="E248" s="184">
        <f t="shared" ref="E248" si="136">C248+(C248*D248)</f>
        <v>4</v>
      </c>
      <c r="F248" s="192" t="s">
        <v>10</v>
      </c>
      <c r="G248" s="57">
        <v>15.3</v>
      </c>
      <c r="H248" s="186">
        <f t="shared" ref="H248" si="137">G248*E248</f>
        <v>61.2</v>
      </c>
      <c r="I248" s="56">
        <f t="shared" ref="I248:I252" si="138">$I$5</f>
        <v>83</v>
      </c>
      <c r="J248" s="52">
        <v>0.3</v>
      </c>
      <c r="K248" s="187">
        <f t="shared" ref="K248" si="139">J248*E248</f>
        <v>1.2</v>
      </c>
      <c r="L248" s="212">
        <f t="shared" ref="L248:L250" si="140">I248*K248</f>
        <v>99.6</v>
      </c>
      <c r="M248" s="188">
        <f t="shared" ref="M248" si="141">H248+L248</f>
        <v>160.80000000000001</v>
      </c>
      <c r="N248" s="189"/>
    </row>
    <row r="249" spans="1:17" s="149" customFormat="1" x14ac:dyDescent="0.25">
      <c r="A249" s="181">
        <v>2</v>
      </c>
      <c r="B249" s="8" t="s">
        <v>111</v>
      </c>
      <c r="C249" s="191">
        <v>1</v>
      </c>
      <c r="D249" s="183">
        <v>0</v>
      </c>
      <c r="E249" s="184">
        <f t="shared" ref="E249:E250" si="142">C249+(C249*D249)</f>
        <v>1</v>
      </c>
      <c r="F249" s="192" t="s">
        <v>10</v>
      </c>
      <c r="G249" s="57">
        <v>18.600000000000001</v>
      </c>
      <c r="H249" s="186">
        <f t="shared" ref="H249:H250" si="143">G249*E249</f>
        <v>18.600000000000001</v>
      </c>
      <c r="I249" s="56">
        <f t="shared" si="138"/>
        <v>83</v>
      </c>
      <c r="J249" s="52">
        <v>0.3</v>
      </c>
      <c r="K249" s="187">
        <f t="shared" ref="K249:K250" si="144">J249*E249</f>
        <v>0.3</v>
      </c>
      <c r="L249" s="212">
        <f t="shared" si="140"/>
        <v>24.9</v>
      </c>
      <c r="M249" s="188">
        <f t="shared" ref="M249:M250" si="145">H249+L249</f>
        <v>43.5</v>
      </c>
      <c r="N249" s="189"/>
    </row>
    <row r="250" spans="1:17" s="149" customFormat="1" x14ac:dyDescent="0.25">
      <c r="A250" s="181">
        <v>3</v>
      </c>
      <c r="B250" s="8" t="s">
        <v>112</v>
      </c>
      <c r="C250" s="191">
        <v>6</v>
      </c>
      <c r="D250" s="183">
        <v>0</v>
      </c>
      <c r="E250" s="184">
        <f t="shared" si="142"/>
        <v>6</v>
      </c>
      <c r="F250" s="192" t="s">
        <v>10</v>
      </c>
      <c r="G250" s="221"/>
      <c r="H250" s="186">
        <f t="shared" si="143"/>
        <v>0</v>
      </c>
      <c r="I250" s="56">
        <f t="shared" si="138"/>
        <v>83</v>
      </c>
      <c r="J250" s="222"/>
      <c r="K250" s="187">
        <f t="shared" si="144"/>
        <v>0</v>
      </c>
      <c r="L250" s="212">
        <f t="shared" si="140"/>
        <v>0</v>
      </c>
      <c r="M250" s="188">
        <f t="shared" si="145"/>
        <v>0</v>
      </c>
      <c r="N250" s="189"/>
    </row>
    <row r="251" spans="1:17" s="149" customFormat="1" x14ac:dyDescent="0.25">
      <c r="A251" s="181">
        <v>4</v>
      </c>
      <c r="B251" s="8" t="s">
        <v>113</v>
      </c>
      <c r="C251" s="191">
        <v>1</v>
      </c>
      <c r="D251" s="183">
        <v>0</v>
      </c>
      <c r="E251" s="184">
        <f t="shared" ref="E251" si="146">C251+(C251*D251)</f>
        <v>1</v>
      </c>
      <c r="F251" s="192" t="s">
        <v>10</v>
      </c>
      <c r="G251" s="221"/>
      <c r="H251" s="186">
        <f>G251*E251</f>
        <v>0</v>
      </c>
      <c r="I251" s="56">
        <f t="shared" si="138"/>
        <v>83</v>
      </c>
      <c r="J251" s="222"/>
      <c r="K251" s="187">
        <f>J251*E251</f>
        <v>0</v>
      </c>
      <c r="L251" s="212">
        <f>I251*K251</f>
        <v>0</v>
      </c>
      <c r="M251" s="188">
        <f>H251+L251</f>
        <v>0</v>
      </c>
      <c r="N251" s="189"/>
    </row>
    <row r="252" spans="1:17" s="149" customFormat="1" x14ac:dyDescent="0.25">
      <c r="A252" s="181">
        <v>5</v>
      </c>
      <c r="B252" s="49" t="s">
        <v>114</v>
      </c>
      <c r="C252" s="191">
        <v>6</v>
      </c>
      <c r="D252" s="183">
        <v>0</v>
      </c>
      <c r="E252" s="184">
        <f>C252+(C252*D252)</f>
        <v>6</v>
      </c>
      <c r="F252" s="192" t="s">
        <v>10</v>
      </c>
      <c r="G252" s="57">
        <v>8.6</v>
      </c>
      <c r="H252" s="186">
        <f>G252*E252</f>
        <v>51.599999999999994</v>
      </c>
      <c r="I252" s="56">
        <f t="shared" si="138"/>
        <v>83</v>
      </c>
      <c r="J252" s="52">
        <v>0.2</v>
      </c>
      <c r="K252" s="187">
        <f>J252*E252</f>
        <v>1.2000000000000002</v>
      </c>
      <c r="L252" s="212">
        <f>I252*K252</f>
        <v>99.600000000000009</v>
      </c>
      <c r="M252" s="188">
        <f>H252+L252</f>
        <v>151.19999999999999</v>
      </c>
      <c r="N252" s="189"/>
    </row>
    <row r="253" spans="1:17" s="31" customFormat="1" ht="15.75" thickBot="1" x14ac:dyDescent="0.3">
      <c r="A253" s="26"/>
      <c r="B253" s="77"/>
      <c r="C253" s="105"/>
      <c r="D253" s="76"/>
      <c r="E253" s="67"/>
      <c r="F253" s="75"/>
      <c r="G253" s="103"/>
      <c r="H253" s="110"/>
      <c r="I253" s="81"/>
      <c r="J253" s="82"/>
      <c r="K253" s="82"/>
      <c r="L253" s="60"/>
      <c r="M253" s="61"/>
      <c r="N253" s="84"/>
      <c r="O253" s="16"/>
      <c r="Q253" s="16"/>
    </row>
    <row r="254" spans="1:17" s="130" customFormat="1" ht="16.5" thickBot="1" x14ac:dyDescent="0.3">
      <c r="A254" s="72"/>
      <c r="B254" s="128"/>
      <c r="C254" s="92"/>
      <c r="D254" s="73"/>
      <c r="E254" s="288" t="s">
        <v>40</v>
      </c>
      <c r="F254" s="289"/>
      <c r="G254" s="156">
        <f>SUM(H228:H252)</f>
        <v>622.4624</v>
      </c>
      <c r="H254" s="290" t="s">
        <v>41</v>
      </c>
      <c r="I254" s="291"/>
      <c r="J254" s="80">
        <f>SUM(L228:L252)</f>
        <v>1164.1496999999999</v>
      </c>
      <c r="K254" s="165"/>
      <c r="L254" s="116"/>
      <c r="M254" s="74"/>
      <c r="N254" s="129">
        <f>SUM(M228:M252)</f>
        <v>1786.6121000000001</v>
      </c>
    </row>
    <row r="255" spans="1:17" ht="15.75" thickBot="1" x14ac:dyDescent="0.3">
      <c r="A255" s="34"/>
      <c r="B255" s="134"/>
      <c r="C255" s="96"/>
      <c r="D255" s="1"/>
      <c r="E255" s="2"/>
      <c r="F255" s="3"/>
      <c r="G255" s="11"/>
      <c r="H255" s="113"/>
      <c r="I255" s="54"/>
      <c r="J255" s="79"/>
      <c r="K255" s="79"/>
      <c r="L255" s="117"/>
      <c r="M255" s="66"/>
      <c r="N255" s="133"/>
    </row>
    <row r="256" spans="1:17" ht="30" customHeight="1" thickBot="1" x14ac:dyDescent="0.3">
      <c r="A256" s="292" t="s">
        <v>67</v>
      </c>
      <c r="B256" s="274"/>
      <c r="C256" s="274"/>
      <c r="D256" s="274"/>
      <c r="E256" s="274"/>
      <c r="F256" s="275"/>
      <c r="G256" s="20"/>
      <c r="H256" s="111"/>
      <c r="I256" s="5"/>
      <c r="J256" s="4"/>
      <c r="K256" s="4"/>
      <c r="L256" s="111"/>
      <c r="M256" s="62"/>
      <c r="N256" s="84"/>
    </row>
    <row r="257" spans="1:17" ht="20.100000000000001" customHeight="1" thickBot="1" x14ac:dyDescent="0.3">
      <c r="A257" s="281" t="s">
        <v>115</v>
      </c>
      <c r="B257" s="282"/>
      <c r="C257" s="94"/>
      <c r="D257" s="1"/>
      <c r="E257" s="2"/>
      <c r="F257" s="3"/>
      <c r="G257" s="11"/>
      <c r="H257" s="59"/>
      <c r="I257" s="5"/>
      <c r="J257" s="4"/>
      <c r="K257" s="4"/>
      <c r="L257" s="111"/>
      <c r="M257" s="62"/>
      <c r="N257" s="84"/>
    </row>
    <row r="258" spans="1:17" s="149" customFormat="1" x14ac:dyDescent="0.25">
      <c r="A258" s="181">
        <v>1</v>
      </c>
      <c r="B258" s="194" t="s">
        <v>116</v>
      </c>
      <c r="C258" s="182">
        <v>10</v>
      </c>
      <c r="D258" s="183">
        <v>0</v>
      </c>
      <c r="E258" s="184">
        <f>C258+(C258*D258)</f>
        <v>10</v>
      </c>
      <c r="F258" s="192" t="s">
        <v>10</v>
      </c>
      <c r="G258" s="223"/>
      <c r="H258" s="186">
        <f>G258*E258</f>
        <v>0</v>
      </c>
      <c r="I258" s="56">
        <f t="shared" ref="I258:I260" si="147">$I$5</f>
        <v>83</v>
      </c>
      <c r="J258" s="187">
        <v>0.2</v>
      </c>
      <c r="K258" s="187">
        <f>J258*E258</f>
        <v>2</v>
      </c>
      <c r="L258" s="186">
        <f t="shared" ref="L258:L260" si="148">K258*I258</f>
        <v>166</v>
      </c>
      <c r="M258" s="217">
        <f t="shared" ref="M258:M260" si="149">L258+H258</f>
        <v>166</v>
      </c>
      <c r="N258" s="189"/>
    </row>
    <row r="259" spans="1:17" s="210" customFormat="1" x14ac:dyDescent="0.25">
      <c r="A259" s="181">
        <v>2</v>
      </c>
      <c r="B259" s="194" t="s">
        <v>117</v>
      </c>
      <c r="C259" s="215">
        <v>5</v>
      </c>
      <c r="D259" s="183">
        <v>0</v>
      </c>
      <c r="E259" s="205">
        <f t="shared" ref="E259:E260" si="150">C259+(C259*D259)</f>
        <v>5</v>
      </c>
      <c r="F259" s="192" t="s">
        <v>10</v>
      </c>
      <c r="G259" s="223"/>
      <c r="H259" s="186">
        <f t="shared" ref="H259:H260" si="151">G259*E259</f>
        <v>0</v>
      </c>
      <c r="I259" s="56">
        <f t="shared" si="147"/>
        <v>83</v>
      </c>
      <c r="J259" s="224"/>
      <c r="K259" s="187">
        <f t="shared" ref="K259:K260" si="152">J259*E259</f>
        <v>0</v>
      </c>
      <c r="L259" s="186">
        <f t="shared" si="148"/>
        <v>0</v>
      </c>
      <c r="M259" s="216">
        <f t="shared" si="149"/>
        <v>0</v>
      </c>
      <c r="N259" s="189"/>
    </row>
    <row r="260" spans="1:17" s="210" customFormat="1" x14ac:dyDescent="0.25">
      <c r="A260" s="181">
        <v>3</v>
      </c>
      <c r="B260" s="194" t="s">
        <v>118</v>
      </c>
      <c r="C260" s="215">
        <v>1</v>
      </c>
      <c r="D260" s="183">
        <v>0</v>
      </c>
      <c r="E260" s="205">
        <f t="shared" si="150"/>
        <v>1</v>
      </c>
      <c r="F260" s="192" t="s">
        <v>10</v>
      </c>
      <c r="G260" s="223"/>
      <c r="H260" s="186">
        <f t="shared" si="151"/>
        <v>0</v>
      </c>
      <c r="I260" s="56">
        <f t="shared" si="147"/>
        <v>83</v>
      </c>
      <c r="J260" s="187">
        <v>0.5</v>
      </c>
      <c r="K260" s="187">
        <f t="shared" si="152"/>
        <v>0.5</v>
      </c>
      <c r="L260" s="186">
        <f t="shared" si="148"/>
        <v>41.5</v>
      </c>
      <c r="M260" s="216">
        <f t="shared" si="149"/>
        <v>41.5</v>
      </c>
      <c r="N260" s="189"/>
    </row>
    <row r="261" spans="1:17" s="31" customFormat="1" ht="15.75" thickBot="1" x14ac:dyDescent="0.3">
      <c r="A261" s="26"/>
      <c r="B261" s="27"/>
      <c r="C261" s="87"/>
      <c r="D261" s="1"/>
      <c r="E261" s="29"/>
      <c r="F261" s="6"/>
      <c r="G261" s="9"/>
      <c r="H261" s="60"/>
      <c r="I261" s="9"/>
      <c r="J261" s="30"/>
      <c r="K261" s="30"/>
      <c r="L261" s="60"/>
      <c r="M261" s="65"/>
      <c r="N261" s="126"/>
    </row>
    <row r="262" spans="1:17" ht="17.100000000000001" customHeight="1" thickBot="1" x14ac:dyDescent="0.3">
      <c r="A262" s="281" t="s">
        <v>154</v>
      </c>
      <c r="B262" s="282" t="s">
        <v>16</v>
      </c>
      <c r="C262" s="94"/>
      <c r="D262" s="1"/>
      <c r="E262" s="2"/>
      <c r="F262" s="3"/>
      <c r="G262" s="11"/>
      <c r="H262" s="59"/>
      <c r="I262" s="5"/>
      <c r="J262" s="4"/>
      <c r="K262" s="4"/>
      <c r="L262" s="111"/>
      <c r="M262" s="62"/>
      <c r="N262" s="126"/>
    </row>
    <row r="263" spans="1:17" s="149" customFormat="1" ht="18" customHeight="1" x14ac:dyDescent="0.25">
      <c r="A263" s="181">
        <v>1</v>
      </c>
      <c r="B263" s="8" t="s">
        <v>162</v>
      </c>
      <c r="C263" s="191">
        <v>1</v>
      </c>
      <c r="D263" s="183">
        <v>0</v>
      </c>
      <c r="E263" s="184">
        <f t="shared" ref="E263:E264" si="153">C263+(C263*D263)</f>
        <v>1</v>
      </c>
      <c r="F263" s="192" t="s">
        <v>10</v>
      </c>
      <c r="G263" s="221"/>
      <c r="H263" s="186">
        <f t="shared" ref="H263:H264" si="154">G263*E263</f>
        <v>0</v>
      </c>
      <c r="I263" s="56">
        <f t="shared" ref="I263:I285" si="155">$I$5</f>
        <v>83</v>
      </c>
      <c r="J263" s="52">
        <v>1.5</v>
      </c>
      <c r="K263" s="187">
        <f t="shared" ref="K263:K264" si="156">J263*E263</f>
        <v>1.5</v>
      </c>
      <c r="L263" s="212">
        <f t="shared" ref="L263:L264" si="157">I263*K263</f>
        <v>124.5</v>
      </c>
      <c r="M263" s="188">
        <f t="shared" ref="M263:M264" si="158">H263+L263</f>
        <v>124.5</v>
      </c>
      <c r="N263" s="189"/>
    </row>
    <row r="264" spans="1:17" s="149" customFormat="1" x14ac:dyDescent="0.25">
      <c r="A264" s="181">
        <v>2</v>
      </c>
      <c r="B264" s="8" t="s">
        <v>163</v>
      </c>
      <c r="C264" s="191">
        <v>4</v>
      </c>
      <c r="D264" s="183">
        <v>0</v>
      </c>
      <c r="E264" s="184">
        <f t="shared" si="153"/>
        <v>4</v>
      </c>
      <c r="F264" s="192" t="s">
        <v>10</v>
      </c>
      <c r="G264" s="221"/>
      <c r="H264" s="186">
        <f t="shared" si="154"/>
        <v>0</v>
      </c>
      <c r="I264" s="56">
        <f t="shared" si="155"/>
        <v>83</v>
      </c>
      <c r="J264" s="52">
        <v>1.2</v>
      </c>
      <c r="K264" s="187">
        <f t="shared" si="156"/>
        <v>4.8</v>
      </c>
      <c r="L264" s="212">
        <f t="shared" si="157"/>
        <v>398.4</v>
      </c>
      <c r="M264" s="188">
        <f t="shared" si="158"/>
        <v>398.4</v>
      </c>
      <c r="N264" s="189"/>
    </row>
    <row r="265" spans="1:17" s="149" customFormat="1" ht="18" customHeight="1" x14ac:dyDescent="0.25">
      <c r="A265" s="181">
        <v>3</v>
      </c>
      <c r="B265" s="8" t="s">
        <v>164</v>
      </c>
      <c r="C265" s="191">
        <v>2</v>
      </c>
      <c r="D265" s="183">
        <v>0</v>
      </c>
      <c r="E265" s="184">
        <f t="shared" ref="E265:E266" si="159">C265+(C265*D265)</f>
        <v>2</v>
      </c>
      <c r="F265" s="192" t="s">
        <v>10</v>
      </c>
      <c r="G265" s="221"/>
      <c r="H265" s="186">
        <f t="shared" ref="H265:H266" si="160">G265*E265</f>
        <v>0</v>
      </c>
      <c r="I265" s="56">
        <f t="shared" si="155"/>
        <v>83</v>
      </c>
      <c r="J265" s="52">
        <v>1.1000000000000001</v>
      </c>
      <c r="K265" s="187">
        <f t="shared" ref="K265:K266" si="161">J265*E265</f>
        <v>2.2000000000000002</v>
      </c>
      <c r="L265" s="212">
        <f t="shared" ref="L265:L266" si="162">I265*K265</f>
        <v>182.60000000000002</v>
      </c>
      <c r="M265" s="188">
        <f t="shared" ref="M265:M266" si="163">H265+L265</f>
        <v>182.60000000000002</v>
      </c>
      <c r="N265" s="189"/>
    </row>
    <row r="266" spans="1:17" s="149" customFormat="1" x14ac:dyDescent="0.25">
      <c r="A266" s="181">
        <v>4</v>
      </c>
      <c r="B266" s="8" t="s">
        <v>165</v>
      </c>
      <c r="C266" s="191">
        <v>1</v>
      </c>
      <c r="D266" s="183">
        <v>0</v>
      </c>
      <c r="E266" s="184">
        <f t="shared" si="159"/>
        <v>1</v>
      </c>
      <c r="F266" s="192" t="s">
        <v>10</v>
      </c>
      <c r="G266" s="221"/>
      <c r="H266" s="186">
        <f t="shared" si="160"/>
        <v>0</v>
      </c>
      <c r="I266" s="56">
        <f t="shared" si="155"/>
        <v>83</v>
      </c>
      <c r="J266" s="52">
        <v>1.2</v>
      </c>
      <c r="K266" s="187">
        <f t="shared" si="161"/>
        <v>1.2</v>
      </c>
      <c r="L266" s="212">
        <f t="shared" si="162"/>
        <v>99.6</v>
      </c>
      <c r="M266" s="188">
        <f t="shared" si="163"/>
        <v>99.6</v>
      </c>
      <c r="N266" s="189"/>
    </row>
    <row r="267" spans="1:17" s="149" customFormat="1" x14ac:dyDescent="0.25">
      <c r="A267" s="181">
        <v>5</v>
      </c>
      <c r="B267" s="8" t="s">
        <v>166</v>
      </c>
      <c r="C267" s="191">
        <v>1</v>
      </c>
      <c r="D267" s="183">
        <v>0</v>
      </c>
      <c r="E267" s="184">
        <f t="shared" ref="E267" si="164">C267+(C267*D267)</f>
        <v>1</v>
      </c>
      <c r="F267" s="192" t="s">
        <v>10</v>
      </c>
      <c r="G267" s="221"/>
      <c r="H267" s="186">
        <f t="shared" ref="H267" si="165">G267*E267</f>
        <v>0</v>
      </c>
      <c r="I267" s="56">
        <f t="shared" si="155"/>
        <v>83</v>
      </c>
      <c r="J267" s="52">
        <v>1.2</v>
      </c>
      <c r="K267" s="187">
        <f t="shared" ref="K267" si="166">J267*E267</f>
        <v>1.2</v>
      </c>
      <c r="L267" s="212">
        <f t="shared" ref="L267" si="167">I267*K267</f>
        <v>99.6</v>
      </c>
      <c r="M267" s="188">
        <f t="shared" ref="M267" si="168">H267+L267</f>
        <v>99.6</v>
      </c>
      <c r="N267" s="189"/>
    </row>
    <row r="268" spans="1:17" s="31" customFormat="1" ht="15.75" thickBot="1" x14ac:dyDescent="0.3">
      <c r="A268" s="26"/>
      <c r="B268" s="77"/>
      <c r="C268" s="105"/>
      <c r="D268" s="76"/>
      <c r="E268" s="67"/>
      <c r="F268" s="75"/>
      <c r="G268" s="103"/>
      <c r="H268" s="110"/>
      <c r="I268" s="81"/>
      <c r="J268" s="82"/>
      <c r="K268" s="82"/>
      <c r="L268" s="60"/>
      <c r="M268" s="61"/>
      <c r="N268" s="84"/>
      <c r="O268" s="16"/>
      <c r="Q268" s="16"/>
    </row>
    <row r="269" spans="1:17" ht="20.100000000000001" customHeight="1" thickBot="1" x14ac:dyDescent="0.3">
      <c r="A269" s="281" t="s">
        <v>67</v>
      </c>
      <c r="B269" s="282" t="s">
        <v>16</v>
      </c>
      <c r="C269" s="94"/>
      <c r="D269" s="1"/>
      <c r="E269" s="2"/>
      <c r="F269" s="3"/>
      <c r="G269" s="11"/>
      <c r="H269" s="59"/>
      <c r="I269" s="5"/>
      <c r="J269" s="4"/>
      <c r="K269" s="4"/>
      <c r="L269" s="111"/>
      <c r="M269" s="62"/>
      <c r="N269" s="126"/>
    </row>
    <row r="270" spans="1:17" s="149" customFormat="1" x14ac:dyDescent="0.25">
      <c r="A270" s="181">
        <v>1</v>
      </c>
      <c r="B270" s="8" t="s">
        <v>119</v>
      </c>
      <c r="C270" s="191">
        <v>386.85</v>
      </c>
      <c r="D270" s="183">
        <v>0</v>
      </c>
      <c r="E270" s="184">
        <f t="shared" ref="E270:E273" si="169">C270+(C270*D270)</f>
        <v>386.85</v>
      </c>
      <c r="F270" s="192" t="s">
        <v>128</v>
      </c>
      <c r="G270" s="221"/>
      <c r="H270" s="186">
        <f t="shared" ref="H270:H272" si="170">G270*E270</f>
        <v>0</v>
      </c>
      <c r="I270" s="56">
        <f t="shared" ref="I270:I278" si="171">$I$5</f>
        <v>83</v>
      </c>
      <c r="J270" s="52">
        <v>0.03</v>
      </c>
      <c r="K270" s="187">
        <f t="shared" ref="K270:K272" si="172">J270*E270</f>
        <v>11.605500000000001</v>
      </c>
      <c r="L270" s="212">
        <f t="shared" ref="L270:L272" si="173">I270*K270</f>
        <v>963.25650000000007</v>
      </c>
      <c r="M270" s="188">
        <f t="shared" ref="M270:M272" si="174">H270+L270</f>
        <v>963.25650000000007</v>
      </c>
      <c r="N270" s="189"/>
    </row>
    <row r="271" spans="1:17" s="149" customFormat="1" x14ac:dyDescent="0.25">
      <c r="A271" s="181">
        <v>2</v>
      </c>
      <c r="B271" s="8" t="s">
        <v>120</v>
      </c>
      <c r="C271" s="191">
        <v>5</v>
      </c>
      <c r="D271" s="183">
        <v>0</v>
      </c>
      <c r="E271" s="184">
        <f t="shared" si="169"/>
        <v>5</v>
      </c>
      <c r="F271" s="192" t="s">
        <v>10</v>
      </c>
      <c r="G271" s="221"/>
      <c r="H271" s="186">
        <f t="shared" si="170"/>
        <v>0</v>
      </c>
      <c r="I271" s="56">
        <f t="shared" si="171"/>
        <v>83</v>
      </c>
      <c r="J271" s="52">
        <v>0.25</v>
      </c>
      <c r="K271" s="187">
        <f t="shared" si="172"/>
        <v>1.25</v>
      </c>
      <c r="L271" s="212">
        <f t="shared" si="173"/>
        <v>103.75</v>
      </c>
      <c r="M271" s="188">
        <f t="shared" si="174"/>
        <v>103.75</v>
      </c>
      <c r="N271" s="189"/>
    </row>
    <row r="272" spans="1:17" s="149" customFormat="1" x14ac:dyDescent="0.25">
      <c r="A272" s="181">
        <v>3</v>
      </c>
      <c r="B272" s="8" t="s">
        <v>121</v>
      </c>
      <c r="C272" s="191">
        <v>653.95000000000005</v>
      </c>
      <c r="D272" s="183">
        <v>0</v>
      </c>
      <c r="E272" s="184">
        <f t="shared" si="169"/>
        <v>653.95000000000005</v>
      </c>
      <c r="F272" s="192" t="s">
        <v>9</v>
      </c>
      <c r="G272" s="221"/>
      <c r="H272" s="186">
        <f t="shared" si="170"/>
        <v>0</v>
      </c>
      <c r="I272" s="56">
        <f t="shared" si="171"/>
        <v>83</v>
      </c>
      <c r="J272" s="52">
        <v>0.04</v>
      </c>
      <c r="K272" s="187">
        <f t="shared" si="172"/>
        <v>26.158000000000001</v>
      </c>
      <c r="L272" s="212">
        <f t="shared" si="173"/>
        <v>2171.114</v>
      </c>
      <c r="M272" s="188">
        <f t="shared" si="174"/>
        <v>2171.114</v>
      </c>
      <c r="N272" s="189"/>
    </row>
    <row r="273" spans="1:17" s="149" customFormat="1" x14ac:dyDescent="0.25">
      <c r="A273" s="181">
        <v>4</v>
      </c>
      <c r="B273" s="8" t="s">
        <v>122</v>
      </c>
      <c r="C273" s="191">
        <v>22</v>
      </c>
      <c r="D273" s="183">
        <v>0</v>
      </c>
      <c r="E273" s="184">
        <f t="shared" si="169"/>
        <v>22</v>
      </c>
      <c r="F273" s="192" t="s">
        <v>10</v>
      </c>
      <c r="G273" s="221"/>
      <c r="H273" s="186">
        <f>G273*E273</f>
        <v>0</v>
      </c>
      <c r="I273" s="56">
        <f t="shared" si="171"/>
        <v>83</v>
      </c>
      <c r="J273" s="52">
        <v>0.7</v>
      </c>
      <c r="K273" s="187">
        <f>J273*E273</f>
        <v>15.399999999999999</v>
      </c>
      <c r="L273" s="212">
        <f>I273*K273</f>
        <v>1278.1999999999998</v>
      </c>
      <c r="M273" s="188">
        <f>H273+L273</f>
        <v>1278.1999999999998</v>
      </c>
      <c r="N273" s="189"/>
    </row>
    <row r="274" spans="1:17" s="149" customFormat="1" x14ac:dyDescent="0.25">
      <c r="A274" s="181">
        <v>5</v>
      </c>
      <c r="B274" s="49" t="s">
        <v>123</v>
      </c>
      <c r="C274" s="191">
        <v>8</v>
      </c>
      <c r="D274" s="183">
        <v>0</v>
      </c>
      <c r="E274" s="184">
        <f>C274+(C274*D274)</f>
        <v>8</v>
      </c>
      <c r="F274" s="192" t="s">
        <v>10</v>
      </c>
      <c r="G274" s="221"/>
      <c r="H274" s="186">
        <f>G274*E274</f>
        <v>0</v>
      </c>
      <c r="I274" s="56">
        <f t="shared" si="171"/>
        <v>83</v>
      </c>
      <c r="J274" s="52">
        <v>0.8</v>
      </c>
      <c r="K274" s="187">
        <f>J274*E274</f>
        <v>6.4</v>
      </c>
      <c r="L274" s="212">
        <f>I274*K274</f>
        <v>531.20000000000005</v>
      </c>
      <c r="M274" s="188">
        <f>H274+L274</f>
        <v>531.20000000000005</v>
      </c>
      <c r="N274" s="189"/>
    </row>
    <row r="275" spans="1:17" s="210" customFormat="1" x14ac:dyDescent="0.25">
      <c r="A275" s="181">
        <v>6</v>
      </c>
      <c r="B275" s="194" t="s">
        <v>124</v>
      </c>
      <c r="C275" s="182">
        <v>3</v>
      </c>
      <c r="D275" s="209">
        <v>0</v>
      </c>
      <c r="E275" s="205">
        <f t="shared" ref="E275:E278" si="175">C275+(C275*D275)</f>
        <v>3</v>
      </c>
      <c r="F275" s="192" t="s">
        <v>10</v>
      </c>
      <c r="G275" s="221"/>
      <c r="H275" s="186">
        <f>G275*E275</f>
        <v>0</v>
      </c>
      <c r="I275" s="56">
        <f t="shared" si="171"/>
        <v>83</v>
      </c>
      <c r="J275" s="52">
        <v>0.8</v>
      </c>
      <c r="K275" s="187">
        <f>J275*E275</f>
        <v>2.4000000000000004</v>
      </c>
      <c r="L275" s="212">
        <f>I275*K275</f>
        <v>199.20000000000002</v>
      </c>
      <c r="M275" s="188">
        <f>H275+L275</f>
        <v>199.20000000000002</v>
      </c>
      <c r="N275" s="189"/>
      <c r="O275" s="149"/>
      <c r="Q275" s="149"/>
    </row>
    <row r="276" spans="1:17" s="149" customFormat="1" x14ac:dyDescent="0.25">
      <c r="A276" s="181">
        <v>7</v>
      </c>
      <c r="B276" s="8" t="s">
        <v>125</v>
      </c>
      <c r="C276" s="191">
        <v>163.41</v>
      </c>
      <c r="D276" s="183">
        <v>0</v>
      </c>
      <c r="E276" s="184">
        <f t="shared" si="175"/>
        <v>163.41</v>
      </c>
      <c r="F276" s="192" t="s">
        <v>9</v>
      </c>
      <c r="G276" s="221"/>
      <c r="H276" s="186">
        <f t="shared" ref="H276:H278" si="176">G276*E276</f>
        <v>0</v>
      </c>
      <c r="I276" s="56">
        <f t="shared" si="171"/>
        <v>83</v>
      </c>
      <c r="J276" s="52">
        <v>0.04</v>
      </c>
      <c r="K276" s="187">
        <f t="shared" ref="K276:K278" si="177">J276*E276</f>
        <v>6.5364000000000004</v>
      </c>
      <c r="L276" s="212">
        <f t="shared" ref="L276:L278" si="178">I276*K276</f>
        <v>542.52120000000002</v>
      </c>
      <c r="M276" s="188">
        <f t="shared" ref="M276:M278" si="179">H276+L276</f>
        <v>542.52120000000002</v>
      </c>
      <c r="N276" s="189"/>
    </row>
    <row r="277" spans="1:17" s="149" customFormat="1" ht="18" customHeight="1" x14ac:dyDescent="0.25">
      <c r="A277" s="181">
        <v>8</v>
      </c>
      <c r="B277" s="8" t="s">
        <v>126</v>
      </c>
      <c r="C277" s="191">
        <v>5</v>
      </c>
      <c r="D277" s="183">
        <v>0</v>
      </c>
      <c r="E277" s="184">
        <f t="shared" si="175"/>
        <v>5</v>
      </c>
      <c r="F277" s="192" t="s">
        <v>10</v>
      </c>
      <c r="G277" s="221"/>
      <c r="H277" s="186">
        <f t="shared" si="176"/>
        <v>0</v>
      </c>
      <c r="I277" s="56">
        <f t="shared" si="171"/>
        <v>83</v>
      </c>
      <c r="J277" s="52">
        <v>0.12</v>
      </c>
      <c r="K277" s="187">
        <f t="shared" si="177"/>
        <v>0.6</v>
      </c>
      <c r="L277" s="212">
        <f t="shared" si="178"/>
        <v>49.8</v>
      </c>
      <c r="M277" s="188">
        <f t="shared" si="179"/>
        <v>49.8</v>
      </c>
      <c r="N277" s="189"/>
    </row>
    <row r="278" spans="1:17" s="149" customFormat="1" x14ac:dyDescent="0.25">
      <c r="A278" s="181">
        <v>9</v>
      </c>
      <c r="B278" s="8" t="s">
        <v>127</v>
      </c>
      <c r="C278" s="191">
        <v>5</v>
      </c>
      <c r="D278" s="183">
        <v>0</v>
      </c>
      <c r="E278" s="184">
        <f t="shared" si="175"/>
        <v>5</v>
      </c>
      <c r="F278" s="192" t="s">
        <v>10</v>
      </c>
      <c r="G278" s="221"/>
      <c r="H278" s="186">
        <f t="shared" si="176"/>
        <v>0</v>
      </c>
      <c r="I278" s="56">
        <f t="shared" si="171"/>
        <v>83</v>
      </c>
      <c r="J278" s="52">
        <v>0.5</v>
      </c>
      <c r="K278" s="187">
        <f t="shared" si="177"/>
        <v>2.5</v>
      </c>
      <c r="L278" s="212">
        <f t="shared" si="178"/>
        <v>207.5</v>
      </c>
      <c r="M278" s="188">
        <f t="shared" si="179"/>
        <v>207.5</v>
      </c>
      <c r="N278" s="189"/>
    </row>
    <row r="279" spans="1:17" s="149" customFormat="1" x14ac:dyDescent="0.25">
      <c r="A279" s="181">
        <v>10</v>
      </c>
      <c r="B279" s="8" t="s">
        <v>155</v>
      </c>
      <c r="C279" s="191">
        <v>14</v>
      </c>
      <c r="D279" s="183">
        <v>0</v>
      </c>
      <c r="E279" s="184">
        <f t="shared" ref="E279:E282" si="180">C279+(C279*D279)</f>
        <v>14</v>
      </c>
      <c r="F279" s="192" t="s">
        <v>9</v>
      </c>
      <c r="G279" s="221"/>
      <c r="H279" s="186">
        <f t="shared" ref="H279:H281" si="181">G279*E279</f>
        <v>0</v>
      </c>
      <c r="I279" s="56">
        <f t="shared" si="155"/>
        <v>83</v>
      </c>
      <c r="J279" s="52">
        <v>0.85</v>
      </c>
      <c r="K279" s="187">
        <f t="shared" ref="K279:K281" si="182">J279*E279</f>
        <v>11.9</v>
      </c>
      <c r="L279" s="212">
        <f t="shared" ref="L279:L281" si="183">I279*K279</f>
        <v>987.7</v>
      </c>
      <c r="M279" s="188">
        <f t="shared" ref="M279:M281" si="184">H279+L279</f>
        <v>987.7</v>
      </c>
      <c r="N279" s="189"/>
    </row>
    <row r="280" spans="1:17" s="149" customFormat="1" x14ac:dyDescent="0.25">
      <c r="A280" s="181">
        <v>11</v>
      </c>
      <c r="B280" s="8" t="s">
        <v>156</v>
      </c>
      <c r="C280" s="191">
        <v>30</v>
      </c>
      <c r="D280" s="183">
        <v>0</v>
      </c>
      <c r="E280" s="184">
        <f t="shared" si="180"/>
        <v>30</v>
      </c>
      <c r="F280" s="192" t="s">
        <v>9</v>
      </c>
      <c r="G280" s="221"/>
      <c r="H280" s="186">
        <f t="shared" si="181"/>
        <v>0</v>
      </c>
      <c r="I280" s="56">
        <f t="shared" si="155"/>
        <v>83</v>
      </c>
      <c r="J280" s="52">
        <v>0.85</v>
      </c>
      <c r="K280" s="187">
        <f t="shared" si="182"/>
        <v>25.5</v>
      </c>
      <c r="L280" s="212">
        <f t="shared" si="183"/>
        <v>2116.5</v>
      </c>
      <c r="M280" s="188">
        <f t="shared" si="184"/>
        <v>2116.5</v>
      </c>
      <c r="N280" s="189"/>
    </row>
    <row r="281" spans="1:17" s="149" customFormat="1" x14ac:dyDescent="0.25">
      <c r="A281" s="181">
        <v>12</v>
      </c>
      <c r="B281" s="8" t="s">
        <v>157</v>
      </c>
      <c r="C281" s="191">
        <v>8</v>
      </c>
      <c r="D281" s="183">
        <v>0</v>
      </c>
      <c r="E281" s="184">
        <f t="shared" si="180"/>
        <v>8</v>
      </c>
      <c r="F281" s="192" t="s">
        <v>9</v>
      </c>
      <c r="G281" s="221"/>
      <c r="H281" s="186">
        <f t="shared" si="181"/>
        <v>0</v>
      </c>
      <c r="I281" s="56">
        <f t="shared" si="155"/>
        <v>83</v>
      </c>
      <c r="J281" s="52">
        <v>0.75</v>
      </c>
      <c r="K281" s="187">
        <f t="shared" si="182"/>
        <v>6</v>
      </c>
      <c r="L281" s="212">
        <f t="shared" si="183"/>
        <v>498</v>
      </c>
      <c r="M281" s="188">
        <f t="shared" si="184"/>
        <v>498</v>
      </c>
      <c r="N281" s="189"/>
    </row>
    <row r="282" spans="1:17" s="149" customFormat="1" x14ac:dyDescent="0.25">
      <c r="A282" s="181">
        <v>13</v>
      </c>
      <c r="B282" s="8" t="s">
        <v>158</v>
      </c>
      <c r="C282" s="191">
        <v>5</v>
      </c>
      <c r="D282" s="183">
        <v>0</v>
      </c>
      <c r="E282" s="184">
        <f t="shared" si="180"/>
        <v>5</v>
      </c>
      <c r="F282" s="192" t="s">
        <v>9</v>
      </c>
      <c r="G282" s="221"/>
      <c r="H282" s="186">
        <f>G282*E282</f>
        <v>0</v>
      </c>
      <c r="I282" s="56">
        <f t="shared" si="155"/>
        <v>83</v>
      </c>
      <c r="J282" s="52">
        <v>0.75</v>
      </c>
      <c r="K282" s="187">
        <f>J282*E282</f>
        <v>3.75</v>
      </c>
      <c r="L282" s="212">
        <f>I282*K282</f>
        <v>311.25</v>
      </c>
      <c r="M282" s="188">
        <f>H282+L282</f>
        <v>311.25</v>
      </c>
      <c r="N282" s="189"/>
    </row>
    <row r="283" spans="1:17" s="149" customFormat="1" x14ac:dyDescent="0.25">
      <c r="A283" s="181">
        <v>14</v>
      </c>
      <c r="B283" s="49" t="s">
        <v>159</v>
      </c>
      <c r="C283" s="191">
        <v>1</v>
      </c>
      <c r="D283" s="183">
        <v>0</v>
      </c>
      <c r="E283" s="184">
        <f>C283+(C283*D283)</f>
        <v>1</v>
      </c>
      <c r="F283" s="192" t="s">
        <v>9</v>
      </c>
      <c r="G283" s="221"/>
      <c r="H283" s="186">
        <f>G283*E283</f>
        <v>0</v>
      </c>
      <c r="I283" s="56">
        <f t="shared" si="155"/>
        <v>83</v>
      </c>
      <c r="J283" s="52">
        <v>0.7</v>
      </c>
      <c r="K283" s="187">
        <f>J283*E283</f>
        <v>0.7</v>
      </c>
      <c r="L283" s="212">
        <f>I283*K283</f>
        <v>58.099999999999994</v>
      </c>
      <c r="M283" s="188">
        <f>H283+L283</f>
        <v>58.099999999999994</v>
      </c>
      <c r="N283" s="189"/>
    </row>
    <row r="284" spans="1:17" s="210" customFormat="1" x14ac:dyDescent="0.25">
      <c r="A284" s="181">
        <v>15</v>
      </c>
      <c r="B284" s="194" t="s">
        <v>160</v>
      </c>
      <c r="C284" s="182">
        <v>1</v>
      </c>
      <c r="D284" s="209">
        <v>0</v>
      </c>
      <c r="E284" s="205">
        <f>C284+(C284*D284)</f>
        <v>1</v>
      </c>
      <c r="F284" s="192" t="s">
        <v>9</v>
      </c>
      <c r="G284" s="221"/>
      <c r="H284" s="186">
        <f>G284*E284</f>
        <v>0</v>
      </c>
      <c r="I284" s="56">
        <f t="shared" si="155"/>
        <v>83</v>
      </c>
      <c r="J284" s="52">
        <v>0.1</v>
      </c>
      <c r="K284" s="187">
        <f>J284*E284</f>
        <v>0.1</v>
      </c>
      <c r="L284" s="212">
        <f>I284*K284</f>
        <v>8.3000000000000007</v>
      </c>
      <c r="M284" s="188">
        <f>H284+L284</f>
        <v>8.3000000000000007</v>
      </c>
      <c r="N284" s="189"/>
      <c r="O284" s="149"/>
      <c r="Q284" s="149"/>
    </row>
    <row r="285" spans="1:17" s="149" customFormat="1" x14ac:dyDescent="0.25">
      <c r="A285" s="181">
        <v>16</v>
      </c>
      <c r="B285" s="8" t="s">
        <v>161</v>
      </c>
      <c r="C285" s="191">
        <v>31</v>
      </c>
      <c r="D285" s="183">
        <v>0</v>
      </c>
      <c r="E285" s="184">
        <f>C285+(C285*D285)</f>
        <v>31</v>
      </c>
      <c r="F285" s="192" t="s">
        <v>9</v>
      </c>
      <c r="G285" s="221"/>
      <c r="H285" s="186">
        <f>G285*E285</f>
        <v>0</v>
      </c>
      <c r="I285" s="56">
        <f t="shared" si="155"/>
        <v>83</v>
      </c>
      <c r="J285" s="52">
        <v>0.8</v>
      </c>
      <c r="K285" s="187">
        <f>J285*E285</f>
        <v>24.8</v>
      </c>
      <c r="L285" s="212">
        <f>I285*K285</f>
        <v>2058.4</v>
      </c>
      <c r="M285" s="188">
        <f>H285+L285</f>
        <v>2058.4</v>
      </c>
      <c r="N285" s="189"/>
    </row>
    <row r="286" spans="1:17" s="31" customFormat="1" ht="15.75" thickBot="1" x14ac:dyDescent="0.3">
      <c r="A286" s="26"/>
      <c r="B286" s="77"/>
      <c r="C286" s="105"/>
      <c r="D286" s="76"/>
      <c r="E286" s="67"/>
      <c r="F286" s="75"/>
      <c r="G286" s="103"/>
      <c r="H286" s="110"/>
      <c r="I286" s="81"/>
      <c r="J286" s="82"/>
      <c r="K286" s="82"/>
      <c r="L286" s="60"/>
      <c r="M286" s="61"/>
      <c r="N286" s="84"/>
      <c r="O286" s="16"/>
      <c r="Q286" s="16"/>
    </row>
    <row r="287" spans="1:17" s="130" customFormat="1" ht="16.5" thickBot="1" x14ac:dyDescent="0.3">
      <c r="A287" s="72"/>
      <c r="B287" s="128"/>
      <c r="C287" s="92"/>
      <c r="D287" s="73"/>
      <c r="E287" s="288" t="s">
        <v>40</v>
      </c>
      <c r="F287" s="289"/>
      <c r="G287" s="179">
        <f>SUM(H258:H286)</f>
        <v>0</v>
      </c>
      <c r="H287" s="290" t="s">
        <v>41</v>
      </c>
      <c r="I287" s="291"/>
      <c r="J287" s="80">
        <f>SUM(L258:L287)</f>
        <v>13196.991699999999</v>
      </c>
      <c r="K287" s="165"/>
      <c r="L287" s="116"/>
      <c r="M287" s="74"/>
      <c r="N287" s="129">
        <f>SUM(M258:M287)</f>
        <v>13196.991699999999</v>
      </c>
    </row>
    <row r="288" spans="1:17" ht="15.75" thickBot="1" x14ac:dyDescent="0.3">
      <c r="A288" s="34"/>
      <c r="B288" s="134"/>
      <c r="C288" s="96"/>
      <c r="D288" s="1"/>
      <c r="E288" s="2"/>
      <c r="F288" s="3"/>
      <c r="G288" s="11"/>
      <c r="H288" s="113"/>
      <c r="I288" s="54"/>
      <c r="J288" s="79"/>
      <c r="K288" s="79"/>
      <c r="L288" s="117"/>
      <c r="M288" s="66"/>
      <c r="N288" s="133"/>
    </row>
    <row r="289" spans="1:17" ht="20.100000000000001" customHeight="1" thickBot="1" x14ac:dyDescent="0.3">
      <c r="A289" s="285" t="s">
        <v>11</v>
      </c>
      <c r="B289" s="286"/>
      <c r="C289" s="286"/>
      <c r="D289" s="286"/>
      <c r="E289" s="286"/>
      <c r="F289" s="286"/>
      <c r="G289" s="286"/>
      <c r="H289" s="286"/>
      <c r="I289" s="286"/>
      <c r="J289" s="286"/>
      <c r="K289" s="287"/>
      <c r="L289" s="283">
        <f>SUM(H6:H288)</f>
        <v>34534.431823879975</v>
      </c>
      <c r="M289" s="284"/>
      <c r="N289" s="119"/>
    </row>
    <row r="290" spans="1:17" ht="20.100000000000001" customHeight="1" thickBot="1" x14ac:dyDescent="0.3">
      <c r="A290" s="285" t="s">
        <v>35</v>
      </c>
      <c r="B290" s="286"/>
      <c r="C290" s="286"/>
      <c r="D290" s="286"/>
      <c r="E290" s="286"/>
      <c r="F290" s="286"/>
      <c r="G290" s="286"/>
      <c r="H290" s="286"/>
      <c r="I290" s="286"/>
      <c r="J290" s="286"/>
      <c r="K290" s="287"/>
      <c r="L290" s="283">
        <f>SUM(L6:L288)</f>
        <v>81317.259660000098</v>
      </c>
      <c r="M290" s="284"/>
      <c r="N290" s="119"/>
    </row>
    <row r="291" spans="1:17" ht="20.100000000000001" customHeight="1" thickBot="1" x14ac:dyDescent="0.3">
      <c r="A291" s="278" t="s">
        <v>37</v>
      </c>
      <c r="B291" s="279"/>
      <c r="C291" s="279"/>
      <c r="D291" s="279"/>
      <c r="E291" s="279"/>
      <c r="F291" s="279"/>
      <c r="G291" s="279"/>
      <c r="H291" s="279"/>
      <c r="I291" s="279"/>
      <c r="J291" s="279"/>
      <c r="K291" s="280"/>
      <c r="L291" s="272">
        <f>SUM(K6:K288)</f>
        <v>979.72601999999995</v>
      </c>
      <c r="M291" s="273"/>
      <c r="N291" s="119"/>
    </row>
    <row r="292" spans="1:17" ht="15.75" thickBot="1" x14ac:dyDescent="0.3">
      <c r="A292" s="135"/>
      <c r="B292" s="137"/>
      <c r="C292" s="97"/>
      <c r="D292" s="138"/>
      <c r="E292" s="43"/>
      <c r="F292" s="44"/>
      <c r="G292" s="38"/>
      <c r="H292" s="139"/>
      <c r="I292" s="38"/>
      <c r="J292" s="140"/>
      <c r="K292" s="140"/>
      <c r="L292" s="141"/>
      <c r="M292" s="142"/>
      <c r="N292" s="127"/>
    </row>
    <row r="293" spans="1:17" ht="30" customHeight="1" thickBot="1" x14ac:dyDescent="0.3">
      <c r="A293" s="39"/>
      <c r="B293" s="274"/>
      <c r="C293" s="274"/>
      <c r="D293" s="274"/>
      <c r="E293" s="275"/>
      <c r="F293" s="44"/>
      <c r="G293" s="142"/>
      <c r="H293" s="142"/>
      <c r="I293" s="142"/>
      <c r="J293" s="142"/>
      <c r="K293" s="142"/>
      <c r="L293" s="142"/>
      <c r="M293" s="142"/>
      <c r="N293" s="127"/>
    </row>
    <row r="294" spans="1:17" ht="24.75" customHeight="1" thickBot="1" x14ac:dyDescent="0.3">
      <c r="A294" s="39"/>
      <c r="B294" s="249" t="s">
        <v>28</v>
      </c>
      <c r="C294" s="249"/>
      <c r="D294" s="261">
        <f>L289</f>
        <v>34534.431823879975</v>
      </c>
      <c r="E294" s="262"/>
      <c r="F294" s="44"/>
      <c r="G294" s="43"/>
      <c r="H294" s="114"/>
      <c r="I294" s="166"/>
      <c r="J294" s="78"/>
      <c r="K294" s="78"/>
      <c r="L294" s="114"/>
      <c r="M294" s="142"/>
      <c r="N294" s="127"/>
      <c r="P294" s="143"/>
      <c r="Q294" s="143"/>
    </row>
    <row r="295" spans="1:17" ht="27.75" customHeight="1" x14ac:dyDescent="0.25">
      <c r="A295" s="39"/>
      <c r="B295" s="218" t="s">
        <v>29</v>
      </c>
      <c r="C295" s="47">
        <v>0.08</v>
      </c>
      <c r="D295" s="258">
        <f>D294*C295</f>
        <v>2762.7545459103981</v>
      </c>
      <c r="E295" s="259"/>
      <c r="F295" s="44"/>
      <c r="G295" s="269" t="s">
        <v>43</v>
      </c>
      <c r="H295" s="267" t="s">
        <v>44</v>
      </c>
      <c r="I295" s="267"/>
      <c r="J295" s="168">
        <v>3</v>
      </c>
      <c r="K295" s="169">
        <v>85</v>
      </c>
      <c r="L295" s="170">
        <f>(100/($J$295+$J$296+$J$297))*K295/100*J295</f>
        <v>51</v>
      </c>
      <c r="M295" s="142"/>
      <c r="N295" s="127"/>
    </row>
    <row r="296" spans="1:17" ht="24.95" customHeight="1" x14ac:dyDescent="0.25">
      <c r="A296" s="39"/>
      <c r="B296" s="250" t="s">
        <v>62</v>
      </c>
      <c r="C296" s="250"/>
      <c r="D296" s="276">
        <f>L290</f>
        <v>81317.259660000098</v>
      </c>
      <c r="E296" s="277"/>
      <c r="F296" s="44"/>
      <c r="G296" s="270"/>
      <c r="H296" s="268" t="s">
        <v>49</v>
      </c>
      <c r="I296" s="268"/>
      <c r="J296" s="171">
        <v>1</v>
      </c>
      <c r="K296" s="161">
        <v>105</v>
      </c>
      <c r="L296" s="172">
        <f>(100/($J$295+$J$296+$J$297))*K296/100*J296</f>
        <v>21</v>
      </c>
      <c r="M296" s="142"/>
      <c r="N296" s="127"/>
    </row>
    <row r="297" spans="1:17" ht="24.95" customHeight="1" thickBot="1" x14ac:dyDescent="0.3">
      <c r="A297" s="39"/>
      <c r="B297" s="218" t="s">
        <v>30</v>
      </c>
      <c r="C297" s="47">
        <v>0</v>
      </c>
      <c r="D297" s="258">
        <f>D296*C297</f>
        <v>0</v>
      </c>
      <c r="E297" s="259"/>
      <c r="F297" s="44"/>
      <c r="G297" s="271"/>
      <c r="H297" s="260" t="s">
        <v>45</v>
      </c>
      <c r="I297" s="260"/>
      <c r="J297" s="173">
        <v>1</v>
      </c>
      <c r="K297" s="174">
        <v>55</v>
      </c>
      <c r="L297" s="175">
        <f>(100/($J$295+$J$296+$J$297))*K297/100*J297</f>
        <v>11</v>
      </c>
      <c r="M297" s="142"/>
      <c r="N297" s="127"/>
    </row>
    <row r="298" spans="1:17" ht="24.95" customHeight="1" thickBot="1" x14ac:dyDescent="0.3">
      <c r="A298" s="39"/>
      <c r="B298" s="250" t="s">
        <v>31</v>
      </c>
      <c r="C298" s="250"/>
      <c r="D298" s="276">
        <f>SUM(D294:E297)</f>
        <v>118614.44602979047</v>
      </c>
      <c r="E298" s="277"/>
      <c r="F298" s="44"/>
      <c r="G298" s="144"/>
      <c r="H298" s="144"/>
      <c r="I298" s="144"/>
      <c r="J298" s="144"/>
      <c r="K298" s="144"/>
      <c r="L298" s="144"/>
      <c r="M298" s="142"/>
      <c r="N298" s="127"/>
    </row>
    <row r="299" spans="1:17" ht="24.95" customHeight="1" thickBot="1" x14ac:dyDescent="0.3">
      <c r="A299" s="39"/>
      <c r="B299" s="218" t="s">
        <v>32</v>
      </c>
      <c r="C299" s="40">
        <v>0.15</v>
      </c>
      <c r="D299" s="276">
        <f>D298*C299</f>
        <v>17792.16690446857</v>
      </c>
      <c r="E299" s="277"/>
      <c r="F299" s="136"/>
      <c r="G299" s="293" t="s">
        <v>50</v>
      </c>
      <c r="H299" s="294"/>
      <c r="I299" s="176">
        <f>SUM(L295:L297)</f>
        <v>83</v>
      </c>
      <c r="J299" s="144"/>
      <c r="K299" s="144"/>
      <c r="L299" s="144"/>
      <c r="M299" s="142"/>
      <c r="N299" s="127"/>
    </row>
    <row r="300" spans="1:17" ht="24.95" customHeight="1" thickBot="1" x14ac:dyDescent="0.3">
      <c r="A300" s="39"/>
      <c r="B300" s="219" t="s">
        <v>33</v>
      </c>
      <c r="C300" s="41">
        <v>0.25</v>
      </c>
      <c r="D300" s="263">
        <f>D298*C300</f>
        <v>29653.611507447618</v>
      </c>
      <c r="E300" s="264"/>
      <c r="F300" s="136"/>
      <c r="G300" s="144"/>
      <c r="H300" s="141"/>
      <c r="I300" s="144"/>
      <c r="J300" s="140"/>
      <c r="K300" s="140"/>
      <c r="L300" s="141"/>
      <c r="M300" s="142"/>
      <c r="N300" s="127"/>
    </row>
    <row r="301" spans="1:17" ht="15.75" thickBot="1" x14ac:dyDescent="0.3">
      <c r="A301" s="39"/>
      <c r="B301" s="45"/>
      <c r="C301" s="97"/>
      <c r="D301" s="46"/>
      <c r="E301" s="43"/>
      <c r="F301" s="136"/>
      <c r="G301" s="144"/>
      <c r="H301" s="141"/>
      <c r="I301" s="144"/>
      <c r="J301" s="140"/>
      <c r="K301" s="140"/>
      <c r="L301" s="141"/>
      <c r="M301" s="142"/>
      <c r="N301" s="127"/>
    </row>
    <row r="302" spans="1:17" ht="24.95" customHeight="1" thickBot="1" x14ac:dyDescent="0.3">
      <c r="A302" s="39"/>
      <c r="B302" s="253"/>
      <c r="C302" s="254"/>
      <c r="D302" s="251">
        <f>SUM(D298:E300)</f>
        <v>166060.22444170667</v>
      </c>
      <c r="E302" s="252"/>
      <c r="F302" s="136"/>
      <c r="G302" s="144"/>
      <c r="H302" s="141"/>
      <c r="I302" s="144"/>
      <c r="J302" s="140"/>
      <c r="K302" s="140"/>
      <c r="L302" s="141"/>
      <c r="M302" s="142"/>
      <c r="N302" s="127"/>
      <c r="Q302" s="140"/>
    </row>
    <row r="303" spans="1:17" ht="16.5" thickBot="1" x14ac:dyDescent="0.3">
      <c r="A303" s="255" t="s">
        <v>12</v>
      </c>
      <c r="B303" s="256"/>
      <c r="C303" s="256"/>
      <c r="D303" s="256"/>
      <c r="E303" s="256"/>
      <c r="F303" s="257"/>
      <c r="G303" s="38"/>
      <c r="H303" s="139"/>
      <c r="I303" s="38"/>
      <c r="J303" s="140"/>
      <c r="K303" s="140"/>
      <c r="L303" s="141"/>
      <c r="M303" s="142"/>
      <c r="N303" s="127"/>
    </row>
    <row r="304" spans="1:17" ht="45.75" customHeight="1" thickBot="1" x14ac:dyDescent="0.3">
      <c r="A304" s="225" t="s">
        <v>38</v>
      </c>
      <c r="B304" s="234" t="s">
        <v>13</v>
      </c>
      <c r="C304" s="235"/>
      <c r="D304" s="235"/>
      <c r="E304" s="235"/>
      <c r="F304" s="236"/>
      <c r="G304" s="146"/>
      <c r="H304" s="147"/>
      <c r="I304" s="146"/>
      <c r="J304" s="145"/>
      <c r="K304" s="145"/>
      <c r="L304" s="147"/>
      <c r="M304" s="147"/>
      <c r="N304" s="148"/>
    </row>
    <row r="305" spans="1:6" x14ac:dyDescent="0.25">
      <c r="A305" s="226">
        <v>1</v>
      </c>
      <c r="B305" s="237" t="s">
        <v>17</v>
      </c>
      <c r="C305" s="238"/>
      <c r="D305" s="238"/>
      <c r="E305" s="238"/>
      <c r="F305" s="239"/>
    </row>
    <row r="306" spans="1:6" x14ac:dyDescent="0.25">
      <c r="A306" s="226">
        <v>2</v>
      </c>
      <c r="B306" s="240" t="s">
        <v>19</v>
      </c>
      <c r="C306" s="241"/>
      <c r="D306" s="241"/>
      <c r="E306" s="241"/>
      <c r="F306" s="242"/>
    </row>
    <row r="307" spans="1:6" x14ac:dyDescent="0.25">
      <c r="A307" s="226">
        <v>3</v>
      </c>
      <c r="B307" s="246" t="s">
        <v>61</v>
      </c>
      <c r="C307" s="247"/>
      <c r="D307" s="247"/>
      <c r="E307" s="247"/>
      <c r="F307" s="248"/>
    </row>
    <row r="308" spans="1:6" x14ac:dyDescent="0.25">
      <c r="A308" s="226">
        <v>4</v>
      </c>
      <c r="B308" s="240" t="s">
        <v>25</v>
      </c>
      <c r="C308" s="241"/>
      <c r="D308" s="241"/>
      <c r="E308" s="241"/>
      <c r="F308" s="242"/>
    </row>
    <row r="309" spans="1:6" x14ac:dyDescent="0.25">
      <c r="A309" s="226">
        <v>5</v>
      </c>
      <c r="B309" s="240" t="s">
        <v>26</v>
      </c>
      <c r="C309" s="241"/>
      <c r="D309" s="241"/>
      <c r="E309" s="241"/>
      <c r="F309" s="242"/>
    </row>
    <row r="310" spans="1:6" x14ac:dyDescent="0.25">
      <c r="A310" s="226">
        <v>6</v>
      </c>
      <c r="B310" s="231" t="s">
        <v>52</v>
      </c>
      <c r="C310" s="232"/>
      <c r="D310" s="232"/>
      <c r="E310" s="232"/>
      <c r="F310" s="233"/>
    </row>
    <row r="311" spans="1:6" x14ac:dyDescent="0.25">
      <c r="A311" s="226">
        <v>7</v>
      </c>
      <c r="B311" s="231" t="s">
        <v>67</v>
      </c>
      <c r="C311" s="232"/>
      <c r="D311" s="232"/>
      <c r="E311" s="232"/>
      <c r="F311" s="233"/>
    </row>
    <row r="312" spans="1:6" ht="15.75" thickBot="1" x14ac:dyDescent="0.3">
      <c r="A312" s="227"/>
      <c r="B312" s="244"/>
      <c r="C312" s="244"/>
      <c r="D312" s="244"/>
      <c r="E312" s="244"/>
      <c r="F312" s="245"/>
    </row>
    <row r="313" spans="1:6" ht="46.5" customHeight="1" thickBot="1" x14ac:dyDescent="0.3">
      <c r="A313" s="225" t="s">
        <v>38</v>
      </c>
      <c r="B313" s="234" t="s">
        <v>53</v>
      </c>
      <c r="C313" s="235"/>
      <c r="D313" s="235"/>
      <c r="E313" s="235"/>
      <c r="F313" s="236"/>
    </row>
    <row r="314" spans="1:6" x14ac:dyDescent="0.25">
      <c r="A314" s="228">
        <v>1</v>
      </c>
      <c r="B314" s="237" t="s">
        <v>54</v>
      </c>
      <c r="C314" s="238"/>
      <c r="D314" s="238"/>
      <c r="E314" s="238"/>
      <c r="F314" s="239"/>
    </row>
    <row r="315" spans="1:6" x14ac:dyDescent="0.25">
      <c r="A315" s="228">
        <v>2</v>
      </c>
      <c r="B315" s="243" t="s">
        <v>55</v>
      </c>
      <c r="C315" s="238"/>
      <c r="D315" s="238"/>
      <c r="E315" s="238"/>
      <c r="F315" s="239"/>
    </row>
    <row r="316" spans="1:6" x14ac:dyDescent="0.25">
      <c r="A316" s="228">
        <v>3</v>
      </c>
      <c r="B316" s="243" t="s">
        <v>56</v>
      </c>
      <c r="C316" s="238"/>
      <c r="D316" s="238"/>
      <c r="E316" s="238"/>
      <c r="F316" s="239"/>
    </row>
    <row r="317" spans="1:6" ht="15.75" thickBot="1" x14ac:dyDescent="0.3">
      <c r="A317" s="229"/>
      <c r="B317" s="244"/>
      <c r="C317" s="244"/>
      <c r="D317" s="244"/>
      <c r="E317" s="244"/>
      <c r="F317" s="245"/>
    </row>
    <row r="318" spans="1:6" ht="45.75" customHeight="1" thickBot="1" x14ac:dyDescent="0.3">
      <c r="A318" s="225" t="s">
        <v>38</v>
      </c>
      <c r="B318" s="234" t="s">
        <v>21</v>
      </c>
      <c r="C318" s="235"/>
      <c r="D318" s="235"/>
      <c r="E318" s="235"/>
      <c r="F318" s="236"/>
    </row>
    <row r="319" spans="1:6" x14ac:dyDescent="0.25">
      <c r="A319" s="228">
        <v>1</v>
      </c>
      <c r="B319" s="237" t="s">
        <v>22</v>
      </c>
      <c r="C319" s="238"/>
      <c r="D319" s="238"/>
      <c r="E319" s="238"/>
      <c r="F319" s="239"/>
    </row>
    <row r="320" spans="1:6" x14ac:dyDescent="0.25">
      <c r="A320" s="230">
        <v>2</v>
      </c>
      <c r="B320" s="240" t="s">
        <v>23</v>
      </c>
      <c r="C320" s="241"/>
      <c r="D320" s="241"/>
      <c r="E320" s="241"/>
      <c r="F320" s="242"/>
    </row>
    <row r="321" spans="1:6" x14ac:dyDescent="0.25">
      <c r="A321" s="230">
        <v>3</v>
      </c>
      <c r="B321" s="240" t="s">
        <v>57</v>
      </c>
      <c r="C321" s="241"/>
      <c r="D321" s="241"/>
      <c r="E321" s="241"/>
      <c r="F321" s="242"/>
    </row>
    <row r="322" spans="1:6" x14ac:dyDescent="0.25">
      <c r="A322" s="230">
        <v>4</v>
      </c>
      <c r="B322" s="240" t="s">
        <v>58</v>
      </c>
      <c r="C322" s="241"/>
      <c r="D322" s="241"/>
      <c r="E322" s="241"/>
      <c r="F322" s="242"/>
    </row>
    <row r="323" spans="1:6" x14ac:dyDescent="0.25">
      <c r="A323" s="230">
        <v>5</v>
      </c>
      <c r="B323" s="231" t="s">
        <v>59</v>
      </c>
      <c r="C323" s="241"/>
      <c r="D323" s="241"/>
      <c r="E323" s="241"/>
      <c r="F323" s="242"/>
    </row>
    <row r="324" spans="1:6" x14ac:dyDescent="0.25">
      <c r="A324" s="230">
        <v>6</v>
      </c>
      <c r="B324" s="231" t="s">
        <v>60</v>
      </c>
      <c r="C324" s="241"/>
      <c r="D324" s="241"/>
      <c r="E324" s="241"/>
      <c r="F324" s="242"/>
    </row>
    <row r="325" spans="1:6" ht="15.75" thickBot="1" x14ac:dyDescent="0.3">
      <c r="A325" s="229"/>
      <c r="B325" s="265"/>
      <c r="C325" s="265"/>
      <c r="D325" s="265"/>
      <c r="E325" s="265"/>
      <c r="F325" s="266"/>
    </row>
  </sheetData>
  <mergeCells count="87">
    <mergeCell ref="J1:K1"/>
    <mergeCell ref="A34:F34"/>
    <mergeCell ref="A5:F5"/>
    <mergeCell ref="E32:F32"/>
    <mergeCell ref="B30:G30"/>
    <mergeCell ref="A6:B6"/>
    <mergeCell ref="I2:M2"/>
    <mergeCell ref="L1:M1"/>
    <mergeCell ref="A1:I1"/>
    <mergeCell ref="A11:B11"/>
    <mergeCell ref="I3:M3"/>
    <mergeCell ref="A227:B227"/>
    <mergeCell ref="B222:G222"/>
    <mergeCell ref="A226:F226"/>
    <mergeCell ref="E224:F224"/>
    <mergeCell ref="H224:I224"/>
    <mergeCell ref="A35:B35"/>
    <mergeCell ref="A22:B22"/>
    <mergeCell ref="H32:I32"/>
    <mergeCell ref="A45:B45"/>
    <mergeCell ref="A42:B42"/>
    <mergeCell ref="A87:B87"/>
    <mergeCell ref="H101:I101"/>
    <mergeCell ref="A202:B202"/>
    <mergeCell ref="A181:B181"/>
    <mergeCell ref="E178:F178"/>
    <mergeCell ref="A180:F180"/>
    <mergeCell ref="H178:I178"/>
    <mergeCell ref="A104:F104"/>
    <mergeCell ref="E101:F101"/>
    <mergeCell ref="A105:B105"/>
    <mergeCell ref="A247:B247"/>
    <mergeCell ref="L289:M289"/>
    <mergeCell ref="A290:K290"/>
    <mergeCell ref="E254:F254"/>
    <mergeCell ref="H254:I254"/>
    <mergeCell ref="L290:M290"/>
    <mergeCell ref="A256:F256"/>
    <mergeCell ref="A257:B257"/>
    <mergeCell ref="A269:B269"/>
    <mergeCell ref="E287:F287"/>
    <mergeCell ref="H287:I287"/>
    <mergeCell ref="A289:K289"/>
    <mergeCell ref="A262:B262"/>
    <mergeCell ref="L291:M291"/>
    <mergeCell ref="B293:E293"/>
    <mergeCell ref="D295:E295"/>
    <mergeCell ref="D296:E296"/>
    <mergeCell ref="A291:K291"/>
    <mergeCell ref="B323:F323"/>
    <mergeCell ref="B324:F324"/>
    <mergeCell ref="B325:F325"/>
    <mergeCell ref="H295:I295"/>
    <mergeCell ref="H296:I296"/>
    <mergeCell ref="G295:G297"/>
    <mergeCell ref="G299:H299"/>
    <mergeCell ref="D298:E298"/>
    <mergeCell ref="D299:E299"/>
    <mergeCell ref="A303:F303"/>
    <mergeCell ref="B304:F304"/>
    <mergeCell ref="B305:F305"/>
    <mergeCell ref="D297:E297"/>
    <mergeCell ref="H297:I297"/>
    <mergeCell ref="D300:E300"/>
    <mergeCell ref="B294:C294"/>
    <mergeCell ref="B296:C296"/>
    <mergeCell ref="D302:E302"/>
    <mergeCell ref="B298:C298"/>
    <mergeCell ref="B302:C302"/>
    <mergeCell ref="D294:E294"/>
    <mergeCell ref="B306:F306"/>
    <mergeCell ref="B307:F307"/>
    <mergeCell ref="B308:F308"/>
    <mergeCell ref="B309:F309"/>
    <mergeCell ref="B310:F310"/>
    <mergeCell ref="B322:F322"/>
    <mergeCell ref="B313:F313"/>
    <mergeCell ref="B314:F314"/>
    <mergeCell ref="B315:F315"/>
    <mergeCell ref="B316:F316"/>
    <mergeCell ref="B317:F317"/>
    <mergeCell ref="B311:F311"/>
    <mergeCell ref="B318:F318"/>
    <mergeCell ref="B319:F319"/>
    <mergeCell ref="B320:F320"/>
    <mergeCell ref="B321:F321"/>
    <mergeCell ref="B312:F312"/>
  </mergeCells>
  <phoneticPr fontId="14" type="noConversion"/>
  <pageMargins left="0.23622047244094491" right="0.23622047244094491" top="0.74803149606299213" bottom="0.74803149606299213" header="0.31496062992125984" footer="0.31496062992125984"/>
  <pageSetup scale="59" fitToHeight="0" orientation="landscape" r:id="rId1"/>
  <ignoredErrors>
    <ignoredError sqref="D202:D203 D204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S w i f t T o k e n s   x m l n s : x s i = " h t t p : / / w w w . w 3 . o r g / 2 0 0 1 / X M L S c h e m a - i n s t a n c e "   x m l n s : x s d = " h t t p : / / w w w . w 3 . o r g / 2 0 0 1 / X M L S c h e m a " > < T o k e n s / > < / S w i f t T o k e n s > 
</file>

<file path=customXml/itemProps1.xml><?xml version="1.0" encoding="utf-8"?>
<ds:datastoreItem xmlns:ds="http://schemas.openxmlformats.org/officeDocument/2006/customXml" ds:itemID="{704D66D3-03C4-4481-9283-7AB2D198112A}">
  <ds:schemaRefs>
    <ds:schemaRef ds:uri="http://www.w3.org/2001/XMLSchem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Estimate</vt:lpstr>
      <vt:lpstr>Estimate!Print_Area</vt:lpstr>
      <vt:lpstr>Estimate!Print_Titles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2022-02-22T17:10:18Z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lanSwiftJobName">
    <vt:lpwstr/>
  </property>
  <property fmtid="{D5CDD505-2E9C-101B-9397-08002B2CF9AE}" pid="3" name="PlanSwiftJobGuid">
    <vt:lpwstr/>
  </property>
  <property fmtid="{D5CDD505-2E9C-101B-9397-08002B2CF9AE}" pid="4" name="LinkedDataId">
    <vt:lpwstr>{704D66D3-03C4-4481-9283-7AB2D198112A}</vt:lpwstr>
  </property>
</Properties>
</file>